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56F76DA1-C9B5-4ABA-A0E5-5065DB42D8A8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 11 на 2022 год" sheetId="5" state="hidden" r:id="rId1"/>
    <sheet name="прилож 11 на 2023 год (годовая)" sheetId="7" state="hidden" r:id="rId2"/>
    <sheet name="прилож 11 на 2024 год " sheetId="8" state="hidden" r:id="rId3"/>
    <sheet name="прилож 11 на 2024 год  (2)" sheetId="10" r:id="rId4"/>
  </sheets>
  <definedNames>
    <definedName name="_xlnm._FilterDatabase" localSheetId="1" hidden="1">'прилож 11 на 2023 год (годовая)'!$A$20:$T$76</definedName>
    <definedName name="_xlnm._FilterDatabase" localSheetId="2" hidden="1">'прилож 11 на 2024 год '!$A$6:$T$246</definedName>
    <definedName name="_xlnm._FilterDatabase" localSheetId="3" hidden="1">'прилож 11 на 2024 год  (2)'!$A$10:$V$10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0" l="1"/>
  <c r="I18" i="10"/>
  <c r="I275" i="10"/>
  <c r="J275" i="10"/>
  <c r="K149" i="10"/>
  <c r="J145" i="10"/>
  <c r="I145" i="10"/>
  <c r="J144" i="10"/>
  <c r="I144" i="10"/>
  <c r="P143" i="10"/>
  <c r="P142" i="10" s="1"/>
  <c r="O143" i="10"/>
  <c r="O142" i="10" s="1"/>
  <c r="N143" i="10"/>
  <c r="N142" i="10" s="1"/>
  <c r="M143" i="10"/>
  <c r="M142" i="10" s="1"/>
  <c r="L143" i="10"/>
  <c r="L142" i="10" s="1"/>
  <c r="K143" i="10"/>
  <c r="K142" i="10" s="1"/>
  <c r="J143" i="10"/>
  <c r="I143" i="10"/>
  <c r="J142" i="10"/>
  <c r="I142" i="10"/>
  <c r="P97" i="10"/>
  <c r="P96" i="10" s="1"/>
  <c r="O97" i="10"/>
  <c r="O96" i="10" s="1"/>
  <c r="L97" i="10"/>
  <c r="L96" i="10" s="1"/>
  <c r="K97" i="10"/>
  <c r="K96" i="10" s="1"/>
  <c r="L93" i="10"/>
  <c r="K93" i="10"/>
  <c r="P91" i="10"/>
  <c r="P90" i="10" s="1"/>
  <c r="O91" i="10"/>
  <c r="O90" i="10" s="1"/>
  <c r="L91" i="10"/>
  <c r="L90" i="10" s="1"/>
  <c r="K91" i="10"/>
  <c r="K90" i="10" s="1"/>
  <c r="P88" i="10"/>
  <c r="P87" i="10" s="1"/>
  <c r="O88" i="10"/>
  <c r="O87" i="10" s="1"/>
  <c r="L88" i="10"/>
  <c r="L87" i="10" s="1"/>
  <c r="K88" i="10"/>
  <c r="K87" i="10" s="1"/>
  <c r="N115" i="10"/>
  <c r="N114" i="10" s="1"/>
  <c r="N113" i="10" s="1"/>
  <c r="N264" i="10"/>
  <c r="N262" i="10"/>
  <c r="N261" i="10"/>
  <c r="N252" i="10"/>
  <c r="N249" i="10" s="1"/>
  <c r="N248" i="10" s="1"/>
  <c r="N195" i="10"/>
  <c r="N194" i="10" s="1"/>
  <c r="N184" i="10"/>
  <c r="N183" i="10" s="1"/>
  <c r="N182" i="10" s="1"/>
  <c r="N178" i="10"/>
  <c r="N177" i="10" s="1"/>
  <c r="N176" i="10" s="1"/>
  <c r="N175" i="10"/>
  <c r="N174" i="10" s="1"/>
  <c r="N173" i="10" s="1"/>
  <c r="N172" i="10"/>
  <c r="N171" i="10" s="1"/>
  <c r="N170" i="10" s="1"/>
  <c r="N166" i="10"/>
  <c r="N165" i="10" s="1"/>
  <c r="N164" i="10" s="1"/>
  <c r="N163" i="10"/>
  <c r="N162" i="10" s="1"/>
  <c r="N161" i="10" s="1"/>
  <c r="N160" i="10"/>
  <c r="N159" i="10" s="1"/>
  <c r="N141" i="10"/>
  <c r="N140" i="10" s="1"/>
  <c r="N139" i="10" s="1"/>
  <c r="N138" i="10"/>
  <c r="N137" i="10" s="1"/>
  <c r="N136" i="10" s="1"/>
  <c r="N135" i="10"/>
  <c r="N134" i="10" s="1"/>
  <c r="N133" i="10" s="1"/>
  <c r="N128" i="10"/>
  <c r="N127" i="10" s="1"/>
  <c r="N126" i="10" s="1"/>
  <c r="I124" i="10"/>
  <c r="J124" i="10"/>
  <c r="N112" i="10"/>
  <c r="N38" i="10"/>
  <c r="N37" i="10" s="1"/>
  <c r="N36" i="10" s="1"/>
  <c r="N34" i="10"/>
  <c r="N33" i="10" s="1"/>
  <c r="M195" i="10"/>
  <c r="M194" i="10" s="1"/>
  <c r="N29" i="10"/>
  <c r="N28" i="10" s="1"/>
  <c r="N27" i="10" s="1"/>
  <c r="N23" i="10"/>
  <c r="O114" i="10"/>
  <c r="O113" i="10" s="1"/>
  <c r="P114" i="10"/>
  <c r="P113" i="10" s="1"/>
  <c r="P121" i="10"/>
  <c r="L141" i="10"/>
  <c r="L140" i="10" s="1"/>
  <c r="L139" i="10" s="1"/>
  <c r="K141" i="10"/>
  <c r="K140" i="10" s="1"/>
  <c r="K139" i="10" s="1"/>
  <c r="P186" i="10"/>
  <c r="P185" i="10" s="1"/>
  <c r="O186" i="10"/>
  <c r="O185" i="10" s="1"/>
  <c r="N186" i="10"/>
  <c r="N185" i="10" s="1"/>
  <c r="M186" i="10"/>
  <c r="M185" i="10" s="1"/>
  <c r="L186" i="10"/>
  <c r="L185" i="10" s="1"/>
  <c r="K186" i="10"/>
  <c r="K185" i="10" s="1"/>
  <c r="M137" i="10"/>
  <c r="M136" i="10" s="1"/>
  <c r="M134" i="10"/>
  <c r="M133" i="10" s="1"/>
  <c r="N52" i="10"/>
  <c r="N51" i="10" s="1"/>
  <c r="O52" i="10"/>
  <c r="O51" i="10" s="1"/>
  <c r="P52" i="10"/>
  <c r="P51" i="10" s="1"/>
  <c r="M52" i="10"/>
  <c r="M51" i="10" s="1"/>
  <c r="O33" i="10"/>
  <c r="P33" i="10"/>
  <c r="N30" i="10"/>
  <c r="O30" i="10"/>
  <c r="P30" i="10"/>
  <c r="M30" i="10"/>
  <c r="O22" i="10"/>
  <c r="O21" i="10" s="1"/>
  <c r="P22" i="10"/>
  <c r="P21" i="10" s="1"/>
  <c r="O195" i="10"/>
  <c r="O194" i="10" s="1"/>
  <c r="P195" i="10"/>
  <c r="P194" i="10" s="1"/>
  <c r="O121" i="10"/>
  <c r="N125" i="10"/>
  <c r="O123" i="10"/>
  <c r="O122" i="10" s="1"/>
  <c r="M261" i="10"/>
  <c r="P183" i="10"/>
  <c r="P182" i="10" s="1"/>
  <c r="O183" i="10"/>
  <c r="O182" i="10" s="1"/>
  <c r="M183" i="10"/>
  <c r="M182" i="10" s="1"/>
  <c r="L183" i="10"/>
  <c r="L182" i="10" s="1"/>
  <c r="K183" i="10"/>
  <c r="K182" i="10" s="1"/>
  <c r="J193" i="10"/>
  <c r="I193" i="10"/>
  <c r="P192" i="10"/>
  <c r="P191" i="10" s="1"/>
  <c r="O192" i="10"/>
  <c r="O191" i="10" s="1"/>
  <c r="N192" i="10"/>
  <c r="N191" i="10" s="1"/>
  <c r="M192" i="10"/>
  <c r="M191" i="10" s="1"/>
  <c r="L192" i="10"/>
  <c r="L191" i="10" s="1"/>
  <c r="K192" i="10"/>
  <c r="K191" i="10" s="1"/>
  <c r="O127" i="10"/>
  <c r="O126" i="10" s="1"/>
  <c r="P127" i="10"/>
  <c r="P126" i="10" s="1"/>
  <c r="M127" i="10"/>
  <c r="M126" i="10" s="1"/>
  <c r="M125" i="10"/>
  <c r="M123" i="10" s="1"/>
  <c r="M122" i="10" s="1"/>
  <c r="M115" i="10"/>
  <c r="M114" i="10" s="1"/>
  <c r="M113" i="10" s="1"/>
  <c r="N111" i="10"/>
  <c r="M111" i="10"/>
  <c r="M110" i="10" s="1"/>
  <c r="M109" i="10" s="1"/>
  <c r="P82" i="10"/>
  <c r="P81" i="10" s="1"/>
  <c r="O82" i="10"/>
  <c r="O81" i="10" s="1"/>
  <c r="N82" i="10"/>
  <c r="N81" i="10" s="1"/>
  <c r="M82" i="10"/>
  <c r="M81" i="10" s="1"/>
  <c r="L82" i="10"/>
  <c r="L81" i="10" s="1"/>
  <c r="K82" i="10"/>
  <c r="K81" i="10" s="1"/>
  <c r="P79" i="10"/>
  <c r="P78" i="10" s="1"/>
  <c r="O79" i="10"/>
  <c r="O78" i="10" s="1"/>
  <c r="N79" i="10"/>
  <c r="N78" i="10" s="1"/>
  <c r="M79" i="10"/>
  <c r="M78" i="10" s="1"/>
  <c r="L79" i="10"/>
  <c r="L78" i="10" s="1"/>
  <c r="K79" i="10"/>
  <c r="K78" i="10" s="1"/>
  <c r="K76" i="10"/>
  <c r="K75" i="10" s="1"/>
  <c r="P76" i="10"/>
  <c r="P75" i="10" s="1"/>
  <c r="O76" i="10"/>
  <c r="O75" i="10" s="1"/>
  <c r="N76" i="10"/>
  <c r="N75" i="10" s="1"/>
  <c r="M76" i="10"/>
  <c r="M75" i="10" s="1"/>
  <c r="L76" i="10"/>
  <c r="L75" i="10" s="1"/>
  <c r="N41" i="10"/>
  <c r="N54" i="10" s="1"/>
  <c r="M41" i="10"/>
  <c r="M54" i="10" s="1"/>
  <c r="M38" i="10"/>
  <c r="M37" i="10" s="1"/>
  <c r="M36" i="10" s="1"/>
  <c r="M34" i="10"/>
  <c r="M33" i="10" s="1"/>
  <c r="M29" i="10"/>
  <c r="M28" i="10" s="1"/>
  <c r="M27" i="10" s="1"/>
  <c r="M23" i="10"/>
  <c r="N24" i="10"/>
  <c r="M24" i="10"/>
  <c r="O67" i="10"/>
  <c r="O66" i="10" s="1"/>
  <c r="P67" i="10"/>
  <c r="P66" i="10" s="1"/>
  <c r="N68" i="10"/>
  <c r="N67" i="10" s="1"/>
  <c r="N66" i="10" s="1"/>
  <c r="M68" i="10"/>
  <c r="M67" i="10" s="1"/>
  <c r="M66" i="10" s="1"/>
  <c r="J282" i="10"/>
  <c r="I282" i="10"/>
  <c r="J281" i="10"/>
  <c r="I281" i="10"/>
  <c r="P280" i="10"/>
  <c r="P279" i="10" s="1"/>
  <c r="O280" i="10"/>
  <c r="O279" i="10" s="1"/>
  <c r="N280" i="10"/>
  <c r="N279" i="10" s="1"/>
  <c r="M280" i="10"/>
  <c r="M279" i="10" s="1"/>
  <c r="L280" i="10"/>
  <c r="L279" i="10" s="1"/>
  <c r="K280" i="10"/>
  <c r="K279" i="10" s="1"/>
  <c r="J280" i="10"/>
  <c r="I280" i="10"/>
  <c r="J279" i="10"/>
  <c r="I279" i="10"/>
  <c r="J274" i="10"/>
  <c r="I274" i="10"/>
  <c r="P273" i="10"/>
  <c r="P272" i="10" s="1"/>
  <c r="O273" i="10"/>
  <c r="O272" i="10" s="1"/>
  <c r="N273" i="10"/>
  <c r="N272" i="10" s="1"/>
  <c r="M273" i="10"/>
  <c r="M272" i="10" s="1"/>
  <c r="L273" i="10"/>
  <c r="L272" i="10" s="1"/>
  <c r="K273" i="10"/>
  <c r="K272" i="10" s="1"/>
  <c r="J273" i="10"/>
  <c r="I273" i="10"/>
  <c r="J272" i="10"/>
  <c r="I272" i="10"/>
  <c r="J271" i="10"/>
  <c r="I271" i="10"/>
  <c r="P270" i="10"/>
  <c r="P269" i="10" s="1"/>
  <c r="N270" i="10"/>
  <c r="N269" i="10" s="1"/>
  <c r="M270" i="10"/>
  <c r="M269" i="10" s="1"/>
  <c r="L270" i="10"/>
  <c r="L269" i="10" s="1"/>
  <c r="K270" i="10"/>
  <c r="K269" i="10" s="1"/>
  <c r="J270" i="10"/>
  <c r="I270" i="10"/>
  <c r="J269" i="10"/>
  <c r="I269" i="10"/>
  <c r="O268" i="10"/>
  <c r="J268" i="10"/>
  <c r="I268" i="10"/>
  <c r="J267" i="10"/>
  <c r="I267" i="10"/>
  <c r="J266" i="10"/>
  <c r="I266" i="10"/>
  <c r="O264" i="10"/>
  <c r="P264" i="10" s="1"/>
  <c r="L264" i="10"/>
  <c r="K264" i="10"/>
  <c r="J264" i="10"/>
  <c r="I264" i="10"/>
  <c r="K263" i="10"/>
  <c r="J263" i="10"/>
  <c r="I263" i="10"/>
  <c r="P262" i="10"/>
  <c r="O262" i="10"/>
  <c r="L262" i="10"/>
  <c r="K262" i="10"/>
  <c r="J262" i="10"/>
  <c r="I262" i="10"/>
  <c r="O261" i="10"/>
  <c r="P261" i="10" s="1"/>
  <c r="J261" i="10"/>
  <c r="I261" i="10"/>
  <c r="J260" i="10"/>
  <c r="I260" i="10"/>
  <c r="J259" i="10"/>
  <c r="I259" i="10"/>
  <c r="J258" i="10"/>
  <c r="I258" i="10"/>
  <c r="P257" i="10"/>
  <c r="P256" i="10" s="1"/>
  <c r="O257" i="10"/>
  <c r="O256" i="10" s="1"/>
  <c r="N257" i="10"/>
  <c r="N256" i="10" s="1"/>
  <c r="M257" i="10"/>
  <c r="M256" i="10" s="1"/>
  <c r="L257" i="10"/>
  <c r="L256" i="10" s="1"/>
  <c r="K257" i="10"/>
  <c r="K256" i="10" s="1"/>
  <c r="J257" i="10"/>
  <c r="I257" i="10"/>
  <c r="J256" i="10"/>
  <c r="I256" i="10"/>
  <c r="P254" i="10"/>
  <c r="P253" i="10" s="1"/>
  <c r="O254" i="10"/>
  <c r="O253" i="10" s="1"/>
  <c r="N254" i="10"/>
  <c r="N253" i="10" s="1"/>
  <c r="L254" i="10"/>
  <c r="L253" i="10" s="1"/>
  <c r="K254" i="10"/>
  <c r="K253" i="10" s="1"/>
  <c r="M253" i="10"/>
  <c r="O252" i="10"/>
  <c r="O249" i="10" s="1"/>
  <c r="J252" i="10"/>
  <c r="I252" i="10"/>
  <c r="P251" i="10"/>
  <c r="J251" i="10"/>
  <c r="I251" i="10"/>
  <c r="P250" i="10"/>
  <c r="J250" i="10"/>
  <c r="I250" i="10"/>
  <c r="M249" i="10"/>
  <c r="L249" i="10"/>
  <c r="L248" i="10" s="1"/>
  <c r="K249" i="10"/>
  <c r="K248" i="10" s="1"/>
  <c r="J249" i="10"/>
  <c r="I249" i="10"/>
  <c r="J248" i="10"/>
  <c r="J247" i="10" s="1"/>
  <c r="I248" i="10"/>
  <c r="J246" i="10"/>
  <c r="I246" i="10"/>
  <c r="J227" i="10"/>
  <c r="I227" i="10"/>
  <c r="P226" i="10"/>
  <c r="P225" i="10" s="1"/>
  <c r="O226" i="10"/>
  <c r="O225" i="10" s="1"/>
  <c r="N226" i="10"/>
  <c r="N225" i="10" s="1"/>
  <c r="M226" i="10"/>
  <c r="M225" i="10" s="1"/>
  <c r="L226" i="10"/>
  <c r="L225" i="10" s="1"/>
  <c r="K226" i="10"/>
  <c r="K225" i="10" s="1"/>
  <c r="J226" i="10"/>
  <c r="I226" i="10"/>
  <c r="J225" i="10"/>
  <c r="I225" i="10"/>
  <c r="J224" i="10"/>
  <c r="I224" i="10"/>
  <c r="J223" i="10"/>
  <c r="I223" i="10"/>
  <c r="J222" i="10"/>
  <c r="I222" i="10"/>
  <c r="J221" i="10"/>
  <c r="I221" i="10"/>
  <c r="P220" i="10"/>
  <c r="P219" i="10" s="1"/>
  <c r="O220" i="10"/>
  <c r="O219" i="10" s="1"/>
  <c r="N220" i="10"/>
  <c r="N219" i="10" s="1"/>
  <c r="M220" i="10"/>
  <c r="M219" i="10" s="1"/>
  <c r="L220" i="10"/>
  <c r="L219" i="10" s="1"/>
  <c r="K220" i="10"/>
  <c r="K219" i="10" s="1"/>
  <c r="J220" i="10"/>
  <c r="I220" i="10"/>
  <c r="J219" i="10"/>
  <c r="I219" i="10"/>
  <c r="J218" i="10"/>
  <c r="I218" i="10"/>
  <c r="P217" i="10"/>
  <c r="P216" i="10" s="1"/>
  <c r="O217" i="10"/>
  <c r="O216" i="10" s="1"/>
  <c r="N217" i="10"/>
  <c r="N216" i="10" s="1"/>
  <c r="M217" i="10"/>
  <c r="M216" i="10" s="1"/>
  <c r="L217" i="10"/>
  <c r="L216" i="10" s="1"/>
  <c r="K217" i="10"/>
  <c r="K216" i="10" s="1"/>
  <c r="J217" i="10"/>
  <c r="I217" i="10"/>
  <c r="J216" i="10"/>
  <c r="I216" i="10"/>
  <c r="J215" i="10"/>
  <c r="I215" i="10"/>
  <c r="P214" i="10"/>
  <c r="P213" i="10" s="1"/>
  <c r="O214" i="10"/>
  <c r="O213" i="10" s="1"/>
  <c r="N214" i="10"/>
  <c r="N213" i="10" s="1"/>
  <c r="M214" i="10"/>
  <c r="M213" i="10" s="1"/>
  <c r="L214" i="10"/>
  <c r="L213" i="10" s="1"/>
  <c r="K214" i="10"/>
  <c r="K213" i="10" s="1"/>
  <c r="J214" i="10"/>
  <c r="I214" i="10"/>
  <c r="J213" i="10"/>
  <c r="I213" i="10"/>
  <c r="J212" i="10"/>
  <c r="I212" i="10"/>
  <c r="P211" i="10"/>
  <c r="P210" i="10" s="1"/>
  <c r="O211" i="10"/>
  <c r="O210" i="10" s="1"/>
  <c r="N211" i="10"/>
  <c r="N210" i="10" s="1"/>
  <c r="M211" i="10"/>
  <c r="M210" i="10" s="1"/>
  <c r="L211" i="10"/>
  <c r="L210" i="10" s="1"/>
  <c r="K211" i="10"/>
  <c r="K210" i="10" s="1"/>
  <c r="J211" i="10"/>
  <c r="I211" i="10"/>
  <c r="J210" i="10"/>
  <c r="I210" i="10"/>
  <c r="J209" i="10"/>
  <c r="I209" i="10"/>
  <c r="P208" i="10"/>
  <c r="P207" i="10" s="1"/>
  <c r="O208" i="10"/>
  <c r="O207" i="10" s="1"/>
  <c r="N208" i="10"/>
  <c r="N207" i="10" s="1"/>
  <c r="M208" i="10"/>
  <c r="M207" i="10" s="1"/>
  <c r="L208" i="10"/>
  <c r="L207" i="10" s="1"/>
  <c r="K208" i="10"/>
  <c r="K207" i="10" s="1"/>
  <c r="J208" i="10"/>
  <c r="I208" i="10"/>
  <c r="J207" i="10"/>
  <c r="I207" i="10"/>
  <c r="J200" i="10"/>
  <c r="I200" i="10"/>
  <c r="P199" i="10"/>
  <c r="P198" i="10" s="1"/>
  <c r="O199" i="10"/>
  <c r="O198" i="10" s="1"/>
  <c r="N199" i="10"/>
  <c r="N198" i="10" s="1"/>
  <c r="M199" i="10"/>
  <c r="M198" i="10" s="1"/>
  <c r="L199" i="10"/>
  <c r="L198" i="10" s="1"/>
  <c r="K199" i="10"/>
  <c r="K198" i="10" s="1"/>
  <c r="J199" i="10"/>
  <c r="I199" i="10"/>
  <c r="J198" i="10"/>
  <c r="I198" i="10"/>
  <c r="J197" i="10"/>
  <c r="I197" i="10"/>
  <c r="J196" i="10"/>
  <c r="I196" i="10"/>
  <c r="L195" i="10"/>
  <c r="L194" i="10" s="1"/>
  <c r="K195" i="10"/>
  <c r="K194" i="10" s="1"/>
  <c r="J195" i="10"/>
  <c r="I195" i="10"/>
  <c r="J194" i="10"/>
  <c r="I194" i="10"/>
  <c r="P189" i="10"/>
  <c r="P188" i="10" s="1"/>
  <c r="O189" i="10"/>
  <c r="O188" i="10" s="1"/>
  <c r="N189" i="10"/>
  <c r="N188" i="10" s="1"/>
  <c r="M189" i="10"/>
  <c r="M188" i="10" s="1"/>
  <c r="L189" i="10"/>
  <c r="L188" i="10" s="1"/>
  <c r="K189" i="10"/>
  <c r="K188" i="10" s="1"/>
  <c r="P180" i="10"/>
  <c r="P179" i="10" s="1"/>
  <c r="O180" i="10"/>
  <c r="O179" i="10" s="1"/>
  <c r="N180" i="10"/>
  <c r="N179" i="10" s="1"/>
  <c r="M180" i="10"/>
  <c r="M179" i="10" s="1"/>
  <c r="L180" i="10"/>
  <c r="L179" i="10" s="1"/>
  <c r="K180" i="10"/>
  <c r="K179" i="10" s="1"/>
  <c r="J178" i="10"/>
  <c r="I178" i="10"/>
  <c r="P177" i="10"/>
  <c r="P176" i="10" s="1"/>
  <c r="O177" i="10"/>
  <c r="O176" i="10" s="1"/>
  <c r="M177" i="10"/>
  <c r="M176" i="10" s="1"/>
  <c r="L177" i="10"/>
  <c r="L176" i="10" s="1"/>
  <c r="K177" i="10"/>
  <c r="K176" i="10" s="1"/>
  <c r="J177" i="10"/>
  <c r="I177" i="10"/>
  <c r="J176" i="10"/>
  <c r="I176" i="10"/>
  <c r="J175" i="10"/>
  <c r="I175" i="10"/>
  <c r="P174" i="10"/>
  <c r="P173" i="10" s="1"/>
  <c r="O174" i="10"/>
  <c r="O173" i="10" s="1"/>
  <c r="M174" i="10"/>
  <c r="M173" i="10" s="1"/>
  <c r="L174" i="10"/>
  <c r="L173" i="10" s="1"/>
  <c r="K174" i="10"/>
  <c r="K173" i="10" s="1"/>
  <c r="J174" i="10"/>
  <c r="I174" i="10"/>
  <c r="J173" i="10"/>
  <c r="I173" i="10"/>
  <c r="P171" i="10"/>
  <c r="P170" i="10" s="1"/>
  <c r="O171" i="10"/>
  <c r="O170" i="10" s="1"/>
  <c r="M171" i="10"/>
  <c r="M170" i="10" s="1"/>
  <c r="L171" i="10"/>
  <c r="L170" i="10" s="1"/>
  <c r="K171" i="10"/>
  <c r="K170" i="10" s="1"/>
  <c r="P168" i="10"/>
  <c r="P167" i="10" s="1"/>
  <c r="O168" i="10"/>
  <c r="O167" i="10" s="1"/>
  <c r="N168" i="10"/>
  <c r="N167" i="10" s="1"/>
  <c r="M168" i="10"/>
  <c r="M167" i="10" s="1"/>
  <c r="L168" i="10"/>
  <c r="L167" i="10" s="1"/>
  <c r="K168" i="10"/>
  <c r="K167" i="10" s="1"/>
  <c r="P165" i="10"/>
  <c r="P164" i="10" s="1"/>
  <c r="O165" i="10"/>
  <c r="O164" i="10" s="1"/>
  <c r="M165" i="10"/>
  <c r="M164" i="10" s="1"/>
  <c r="L165" i="10"/>
  <c r="L164" i="10" s="1"/>
  <c r="K165" i="10"/>
  <c r="K164" i="10" s="1"/>
  <c r="J163" i="10"/>
  <c r="I163" i="10"/>
  <c r="P162" i="10"/>
  <c r="P161" i="10" s="1"/>
  <c r="O162" i="10"/>
  <c r="O161" i="10" s="1"/>
  <c r="M162" i="10"/>
  <c r="M161" i="10" s="1"/>
  <c r="L162" i="10"/>
  <c r="L161" i="10" s="1"/>
  <c r="K162" i="10"/>
  <c r="K161" i="10" s="1"/>
  <c r="J162" i="10"/>
  <c r="I162" i="10"/>
  <c r="J161" i="10"/>
  <c r="I161" i="10"/>
  <c r="J160" i="10"/>
  <c r="I160" i="10"/>
  <c r="P159" i="10"/>
  <c r="O159" i="10"/>
  <c r="M159" i="10"/>
  <c r="L159" i="10"/>
  <c r="K159" i="10"/>
  <c r="J159" i="10"/>
  <c r="I159" i="10"/>
  <c r="J158" i="10"/>
  <c r="I158" i="10"/>
  <c r="J157" i="10"/>
  <c r="I157" i="10"/>
  <c r="P156" i="10"/>
  <c r="P155" i="10" s="1"/>
  <c r="O155" i="10"/>
  <c r="N155" i="10"/>
  <c r="M155" i="10"/>
  <c r="L156" i="10"/>
  <c r="L155" i="10" s="1"/>
  <c r="K156" i="10"/>
  <c r="K155" i="10" s="1"/>
  <c r="J156" i="10"/>
  <c r="I156" i="10"/>
  <c r="J155" i="10"/>
  <c r="I155" i="10"/>
  <c r="P153" i="10"/>
  <c r="P152" i="10" s="1"/>
  <c r="O153" i="10"/>
  <c r="O152" i="10" s="1"/>
  <c r="L153" i="10"/>
  <c r="L152" i="10" s="1"/>
  <c r="K153" i="10"/>
  <c r="K152" i="10" s="1"/>
  <c r="J154" i="10"/>
  <c r="I154" i="10"/>
  <c r="N153" i="10"/>
  <c r="N152" i="10" s="1"/>
  <c r="M153" i="10"/>
  <c r="M152" i="10" s="1"/>
  <c r="J153" i="10"/>
  <c r="I153" i="10"/>
  <c r="J152" i="10"/>
  <c r="I152" i="10"/>
  <c r="J151" i="10"/>
  <c r="I151" i="10"/>
  <c r="P150" i="10"/>
  <c r="P149" i="10" s="1"/>
  <c r="O150" i="10"/>
  <c r="O149" i="10" s="1"/>
  <c r="N150" i="10"/>
  <c r="N149" i="10" s="1"/>
  <c r="M150" i="10"/>
  <c r="M149" i="10" s="1"/>
  <c r="L150" i="10"/>
  <c r="L149" i="10" s="1"/>
  <c r="J150" i="10"/>
  <c r="I150" i="10"/>
  <c r="J149" i="10"/>
  <c r="I149" i="10"/>
  <c r="P147" i="10"/>
  <c r="P146" i="10" s="1"/>
  <c r="O147" i="10"/>
  <c r="O146" i="10" s="1"/>
  <c r="N147" i="10"/>
  <c r="N146" i="10" s="1"/>
  <c r="M147" i="10"/>
  <c r="M146" i="10" s="1"/>
  <c r="L147" i="10"/>
  <c r="L146" i="10" s="1"/>
  <c r="K147" i="10"/>
  <c r="K146" i="10" s="1"/>
  <c r="J141" i="10"/>
  <c r="I141" i="10"/>
  <c r="P140" i="10"/>
  <c r="P139" i="10" s="1"/>
  <c r="O140" i="10"/>
  <c r="O139" i="10" s="1"/>
  <c r="M140" i="10"/>
  <c r="M139" i="10" s="1"/>
  <c r="J140" i="10"/>
  <c r="I140" i="10"/>
  <c r="J139" i="10"/>
  <c r="I139" i="10"/>
  <c r="J138" i="10"/>
  <c r="I138" i="10"/>
  <c r="P137" i="10"/>
  <c r="P136" i="10" s="1"/>
  <c r="O137" i="10"/>
  <c r="O136" i="10" s="1"/>
  <c r="L137" i="10"/>
  <c r="L136" i="10" s="1"/>
  <c r="K137" i="10"/>
  <c r="K136" i="10" s="1"/>
  <c r="J137" i="10"/>
  <c r="I137" i="10"/>
  <c r="J136" i="10"/>
  <c r="I136" i="10"/>
  <c r="P135" i="10"/>
  <c r="P134" i="10" s="1"/>
  <c r="P133" i="10" s="1"/>
  <c r="O135" i="10"/>
  <c r="O134" i="10" s="1"/>
  <c r="O133" i="10" s="1"/>
  <c r="L135" i="10"/>
  <c r="L134" i="10" s="1"/>
  <c r="L133" i="10" s="1"/>
  <c r="K135" i="10"/>
  <c r="K134" i="10" s="1"/>
  <c r="K133" i="10" s="1"/>
  <c r="J135" i="10"/>
  <c r="I135" i="10"/>
  <c r="J134" i="10"/>
  <c r="I134" i="10"/>
  <c r="J133" i="10"/>
  <c r="I133" i="10"/>
  <c r="I132" i="10" s="1"/>
  <c r="J131" i="10"/>
  <c r="I131" i="10"/>
  <c r="P129" i="10"/>
  <c r="O129" i="10"/>
  <c r="N129" i="10"/>
  <c r="M129" i="10"/>
  <c r="L129" i="10"/>
  <c r="K129" i="10"/>
  <c r="J129" i="10"/>
  <c r="I129" i="10"/>
  <c r="J128" i="10"/>
  <c r="I128" i="10"/>
  <c r="L127" i="10"/>
  <c r="K127" i="10"/>
  <c r="J127" i="10"/>
  <c r="I127" i="10"/>
  <c r="L126" i="10"/>
  <c r="K126" i="10"/>
  <c r="J126" i="10"/>
  <c r="I126" i="10"/>
  <c r="L125" i="10"/>
  <c r="L123" i="10" s="1"/>
  <c r="L122" i="10" s="1"/>
  <c r="K125" i="10"/>
  <c r="K123" i="10" s="1"/>
  <c r="K122" i="10" s="1"/>
  <c r="J125" i="10"/>
  <c r="I125" i="10"/>
  <c r="P123" i="10"/>
  <c r="P122" i="10" s="1"/>
  <c r="J123" i="10"/>
  <c r="I123" i="10"/>
  <c r="J122" i="10"/>
  <c r="I122" i="10"/>
  <c r="J121" i="10"/>
  <c r="I121" i="10"/>
  <c r="J120" i="10"/>
  <c r="I120" i="10"/>
  <c r="J119" i="10"/>
  <c r="I119" i="10"/>
  <c r="J118" i="10"/>
  <c r="I118" i="10"/>
  <c r="P117" i="10"/>
  <c r="P116" i="10" s="1"/>
  <c r="O117" i="10"/>
  <c r="O116" i="10" s="1"/>
  <c r="N117" i="10"/>
  <c r="M117" i="10"/>
  <c r="L117" i="10"/>
  <c r="L116" i="10" s="1"/>
  <c r="K117" i="10"/>
  <c r="K116" i="10" s="1"/>
  <c r="J115" i="10"/>
  <c r="I115" i="10"/>
  <c r="L114" i="10"/>
  <c r="L113" i="10" s="1"/>
  <c r="K114" i="10"/>
  <c r="K113" i="10" s="1"/>
  <c r="P112" i="10"/>
  <c r="O112" i="10"/>
  <c r="L112" i="10"/>
  <c r="K112" i="10"/>
  <c r="J112" i="10"/>
  <c r="I112" i="10"/>
  <c r="P111" i="10"/>
  <c r="O111" i="10"/>
  <c r="L111" i="10"/>
  <c r="K111" i="10"/>
  <c r="J111" i="10"/>
  <c r="I111" i="10"/>
  <c r="J86" i="10"/>
  <c r="I86" i="10"/>
  <c r="P85" i="10"/>
  <c r="P84" i="10" s="1"/>
  <c r="O85" i="10"/>
  <c r="O84" i="10" s="1"/>
  <c r="N85" i="10"/>
  <c r="M85" i="10"/>
  <c r="M84" i="10" s="1"/>
  <c r="L85" i="10"/>
  <c r="L84" i="10" s="1"/>
  <c r="K85" i="10"/>
  <c r="K84" i="10" s="1"/>
  <c r="P65" i="10"/>
  <c r="P64" i="10" s="1"/>
  <c r="O65" i="10"/>
  <c r="O64" i="10" s="1"/>
  <c r="L65" i="10"/>
  <c r="L64" i="10" s="1"/>
  <c r="K65" i="10"/>
  <c r="K64" i="10" s="1"/>
  <c r="J62" i="10"/>
  <c r="I62" i="10"/>
  <c r="P61" i="10"/>
  <c r="P60" i="10" s="1"/>
  <c r="N61" i="10"/>
  <c r="N60" i="10" s="1"/>
  <c r="M61" i="10"/>
  <c r="M60" i="10" s="1"/>
  <c r="L61" i="10"/>
  <c r="L60" i="10" s="1"/>
  <c r="K61" i="10"/>
  <c r="K60" i="10" s="1"/>
  <c r="O60" i="10"/>
  <c r="J59" i="10"/>
  <c r="I59" i="10"/>
  <c r="P58" i="10"/>
  <c r="P57" i="10" s="1"/>
  <c r="N58" i="10"/>
  <c r="N57" i="10" s="1"/>
  <c r="M58" i="10"/>
  <c r="M57" i="10" s="1"/>
  <c r="L58" i="10"/>
  <c r="L57" i="10" s="1"/>
  <c r="K58" i="10"/>
  <c r="K57" i="10" s="1"/>
  <c r="O57" i="10"/>
  <c r="P55" i="10"/>
  <c r="P54" i="10" s="1"/>
  <c r="O55" i="10"/>
  <c r="O54" i="10" s="1"/>
  <c r="L52" i="10"/>
  <c r="L51" i="10" s="1"/>
  <c r="K52" i="10"/>
  <c r="K51" i="10" s="1"/>
  <c r="K50" i="10"/>
  <c r="P49" i="10"/>
  <c r="P48" i="10" s="1"/>
  <c r="O49" i="10"/>
  <c r="O48" i="10" s="1"/>
  <c r="N49" i="10"/>
  <c r="N48" i="10" s="1"/>
  <c r="M49" i="10"/>
  <c r="M48" i="10" s="1"/>
  <c r="L49" i="10"/>
  <c r="L48" i="10" s="1"/>
  <c r="P46" i="10"/>
  <c r="P45" i="10" s="1"/>
  <c r="O46" i="10"/>
  <c r="O45" i="10" s="1"/>
  <c r="L46" i="10"/>
  <c r="L45" i="10" s="1"/>
  <c r="K46" i="10"/>
  <c r="K45" i="10" s="1"/>
  <c r="P43" i="10"/>
  <c r="P42" i="10" s="1"/>
  <c r="O43" i="10"/>
  <c r="O42" i="10" s="1"/>
  <c r="L43" i="10"/>
  <c r="L42" i="10" s="1"/>
  <c r="K43" i="10"/>
  <c r="K42" i="10" s="1"/>
  <c r="J41" i="10"/>
  <c r="I41" i="10"/>
  <c r="P40" i="10"/>
  <c r="P39" i="10" s="1"/>
  <c r="O40" i="10"/>
  <c r="O39" i="10" s="1"/>
  <c r="L40" i="10"/>
  <c r="L39" i="10" s="1"/>
  <c r="K40" i="10"/>
  <c r="K39" i="10" s="1"/>
  <c r="I40" i="10"/>
  <c r="J38" i="10"/>
  <c r="I38" i="10"/>
  <c r="P37" i="10"/>
  <c r="P36" i="10" s="1"/>
  <c r="O37" i="10"/>
  <c r="O36" i="10" s="1"/>
  <c r="L37" i="10"/>
  <c r="L36" i="10" s="1"/>
  <c r="K37" i="10"/>
  <c r="K36" i="10" s="1"/>
  <c r="J34" i="10"/>
  <c r="I34" i="10"/>
  <c r="L33" i="10"/>
  <c r="L30" i="10" s="1"/>
  <c r="K33" i="10"/>
  <c r="K30" i="10" s="1"/>
  <c r="J29" i="10"/>
  <c r="I29" i="10"/>
  <c r="P28" i="10"/>
  <c r="P27" i="10" s="1"/>
  <c r="O28" i="10"/>
  <c r="O27" i="10" s="1"/>
  <c r="L28" i="10"/>
  <c r="L27" i="10" s="1"/>
  <c r="K28" i="10"/>
  <c r="K27" i="10" s="1"/>
  <c r="P70" i="10"/>
  <c r="P69" i="10" s="1"/>
  <c r="O70" i="10"/>
  <c r="O69" i="10" s="1"/>
  <c r="N70" i="10"/>
  <c r="N69" i="10" s="1"/>
  <c r="M70" i="10"/>
  <c r="M69" i="10" s="1"/>
  <c r="L70" i="10"/>
  <c r="L69" i="10" s="1"/>
  <c r="K70" i="10"/>
  <c r="K69" i="10" s="1"/>
  <c r="J70" i="10"/>
  <c r="J69" i="10" s="1"/>
  <c r="I70" i="10"/>
  <c r="I69" i="10" s="1"/>
  <c r="P25" i="10"/>
  <c r="P63" i="10" s="1"/>
  <c r="O25" i="10"/>
  <c r="O63" i="10" s="1"/>
  <c r="L25" i="10"/>
  <c r="L63" i="10" s="1"/>
  <c r="K25" i="10"/>
  <c r="K63" i="10" s="1"/>
  <c r="L24" i="10"/>
  <c r="L18" i="10" s="1"/>
  <c r="K24" i="10"/>
  <c r="K22" i="10" s="1"/>
  <c r="K21" i="10" s="1"/>
  <c r="J24" i="10"/>
  <c r="I24" i="10"/>
  <c r="J23" i="10"/>
  <c r="I23" i="10"/>
  <c r="L67" i="10"/>
  <c r="L66" i="10" s="1"/>
  <c r="K66" i="10"/>
  <c r="P19" i="10"/>
  <c r="O19" i="10"/>
  <c r="N19" i="10"/>
  <c r="M19" i="10"/>
  <c r="L19" i="10"/>
  <c r="K19" i="10"/>
  <c r="J19" i="10"/>
  <c r="I19" i="10"/>
  <c r="J17" i="10"/>
  <c r="I17" i="10"/>
  <c r="J15" i="10"/>
  <c r="I15" i="10"/>
  <c r="J13" i="10"/>
  <c r="I13" i="10"/>
  <c r="J12" i="10"/>
  <c r="I12" i="10"/>
  <c r="I247" i="10" l="1"/>
  <c r="J132" i="10"/>
  <c r="K132" i="10"/>
  <c r="K131" i="10" s="1"/>
  <c r="L132" i="10"/>
  <c r="L131" i="10" s="1"/>
  <c r="O132" i="10"/>
  <c r="N132" i="10"/>
  <c r="M132" i="10"/>
  <c r="P132" i="10"/>
  <c r="M131" i="10"/>
  <c r="M108" i="10"/>
  <c r="M107" i="10" s="1"/>
  <c r="O93" i="10"/>
  <c r="P93" i="10"/>
  <c r="N260" i="10"/>
  <c r="N259" i="10" s="1"/>
  <c r="N247" i="10" s="1"/>
  <c r="N246" i="10" s="1"/>
  <c r="N121" i="10"/>
  <c r="N110" i="10"/>
  <c r="N109" i="10" s="1"/>
  <c r="P108" i="10"/>
  <c r="P107" i="10" s="1"/>
  <c r="O110" i="10"/>
  <c r="O109" i="10" s="1"/>
  <c r="O260" i="10"/>
  <c r="O259" i="10" s="1"/>
  <c r="P110" i="10"/>
  <c r="P109" i="10" s="1"/>
  <c r="M121" i="10"/>
  <c r="O131" i="10"/>
  <c r="N131" i="10"/>
  <c r="P131" i="10"/>
  <c r="N108" i="10"/>
  <c r="N107" i="10" s="1"/>
  <c r="N123" i="10"/>
  <c r="N122" i="10" s="1"/>
  <c r="N119" i="10" s="1"/>
  <c r="O18" i="10"/>
  <c r="O16" i="10" s="1"/>
  <c r="P18" i="10"/>
  <c r="P16" i="10" s="1"/>
  <c r="N22" i="10"/>
  <c r="N21" i="10" s="1"/>
  <c r="O108" i="10"/>
  <c r="O107" i="10" s="1"/>
  <c r="M22" i="10"/>
  <c r="M21" i="10" s="1"/>
  <c r="M260" i="10"/>
  <c r="M259" i="10" s="1"/>
  <c r="M40" i="10"/>
  <c r="M39" i="10" s="1"/>
  <c r="N40" i="10"/>
  <c r="N39" i="10" s="1"/>
  <c r="L108" i="10"/>
  <c r="L107" i="10" s="1"/>
  <c r="K110" i="10"/>
  <c r="K109" i="10" s="1"/>
  <c r="L110" i="10"/>
  <c r="L109" i="10" s="1"/>
  <c r="P119" i="10"/>
  <c r="L260" i="10"/>
  <c r="L259" i="10" s="1"/>
  <c r="K260" i="10"/>
  <c r="K247" i="10" s="1"/>
  <c r="K246" i="10" s="1"/>
  <c r="M119" i="10"/>
  <c r="K18" i="10"/>
  <c r="K16" i="10" s="1"/>
  <c r="K119" i="10"/>
  <c r="K121" i="10"/>
  <c r="L119" i="10"/>
  <c r="L121" i="10"/>
  <c r="O248" i="10"/>
  <c r="O119" i="10"/>
  <c r="L16" i="10"/>
  <c r="K49" i="10"/>
  <c r="K48" i="10" s="1"/>
  <c r="M248" i="10"/>
  <c r="L22" i="10"/>
  <c r="L21" i="10" s="1"/>
  <c r="P268" i="10"/>
  <c r="P260" i="10" s="1"/>
  <c r="P259" i="10" s="1"/>
  <c r="K108" i="10"/>
  <c r="K107" i="10" s="1"/>
  <c r="P252" i="10"/>
  <c r="P249" i="10" s="1"/>
  <c r="K48" i="8"/>
  <c r="K47" i="8" s="1"/>
  <c r="L48" i="8"/>
  <c r="L47" i="8" s="1"/>
  <c r="M48" i="8"/>
  <c r="M47" i="8" s="1"/>
  <c r="N48" i="8"/>
  <c r="N47" i="8" s="1"/>
  <c r="O48" i="8"/>
  <c r="O47" i="8" s="1"/>
  <c r="J48" i="8"/>
  <c r="J47" i="8" s="1"/>
  <c r="H48" i="8"/>
  <c r="I29" i="8"/>
  <c r="J29" i="8"/>
  <c r="K29" i="8"/>
  <c r="L29" i="8"/>
  <c r="M29" i="8"/>
  <c r="N29" i="8"/>
  <c r="O29" i="8"/>
  <c r="H29" i="8"/>
  <c r="L17" i="8"/>
  <c r="M17" i="8"/>
  <c r="N17" i="8"/>
  <c r="O17" i="8"/>
  <c r="I18" i="8"/>
  <c r="J18" i="8"/>
  <c r="K18" i="8"/>
  <c r="L18" i="8"/>
  <c r="M18" i="8"/>
  <c r="N18" i="8"/>
  <c r="O18" i="8"/>
  <c r="H18" i="8"/>
  <c r="K222" i="8"/>
  <c r="J222" i="8"/>
  <c r="K128" i="8"/>
  <c r="L128" i="8"/>
  <c r="M128" i="8"/>
  <c r="N128" i="8"/>
  <c r="O128" i="8"/>
  <c r="J128" i="8"/>
  <c r="K125" i="8"/>
  <c r="K124" i="8" s="1"/>
  <c r="L125" i="8"/>
  <c r="L124" i="8" s="1"/>
  <c r="M125" i="8"/>
  <c r="M124" i="8" s="1"/>
  <c r="N125" i="8"/>
  <c r="N124" i="8" s="1"/>
  <c r="O125" i="8"/>
  <c r="O124" i="8" s="1"/>
  <c r="J125" i="8"/>
  <c r="J124" i="8" s="1"/>
  <c r="I100" i="8"/>
  <c r="J100" i="8"/>
  <c r="K100" i="8"/>
  <c r="L100" i="8"/>
  <c r="M100" i="8"/>
  <c r="N100" i="8"/>
  <c r="O100" i="8"/>
  <c r="H100" i="8"/>
  <c r="N18" i="10" l="1"/>
  <c r="N16" i="10" s="1"/>
  <c r="N14" i="10" s="1"/>
  <c r="N11" i="10" s="1"/>
  <c r="M18" i="10"/>
  <c r="M16" i="10" s="1"/>
  <c r="M247" i="10"/>
  <c r="M246" i="10" s="1"/>
  <c r="O247" i="10"/>
  <c r="O246" i="10" s="1"/>
  <c r="O14" i="10" s="1"/>
  <c r="L247" i="10"/>
  <c r="L246" i="10" s="1"/>
  <c r="L14" i="10" s="1"/>
  <c r="L11" i="10" s="1"/>
  <c r="K259" i="10"/>
  <c r="P248" i="10"/>
  <c r="P247" i="10" s="1"/>
  <c r="P246" i="10" s="1"/>
  <c r="P14" i="10" s="1"/>
  <c r="K14" i="10"/>
  <c r="K11" i="10" s="1"/>
  <c r="L94" i="8"/>
  <c r="L93" i="8" s="1"/>
  <c r="L90" i="8" s="1"/>
  <c r="M94" i="8"/>
  <c r="M93" i="8" s="1"/>
  <c r="M90" i="8" s="1"/>
  <c r="N94" i="8"/>
  <c r="N93" i="8" s="1"/>
  <c r="O94" i="8"/>
  <c r="O93" i="8" s="1"/>
  <c r="L15" i="8"/>
  <c r="M15" i="8"/>
  <c r="K207" i="8"/>
  <c r="K206" i="8" s="1"/>
  <c r="L207" i="8"/>
  <c r="M207" i="8"/>
  <c r="J207" i="8"/>
  <c r="K215" i="8"/>
  <c r="K214" i="8" s="1"/>
  <c r="L215" i="8"/>
  <c r="L214" i="8" s="1"/>
  <c r="M215" i="8"/>
  <c r="M214" i="8" s="1"/>
  <c r="N215" i="8"/>
  <c r="N214" i="8" s="1"/>
  <c r="O215" i="8"/>
  <c r="O214" i="8" s="1"/>
  <c r="L218" i="8"/>
  <c r="L217" i="8" s="1"/>
  <c r="M218" i="8"/>
  <c r="M217" i="8" s="1"/>
  <c r="K244" i="8"/>
  <c r="L244" i="8"/>
  <c r="M244" i="8"/>
  <c r="N244" i="8"/>
  <c r="O244" i="8"/>
  <c r="J244" i="8"/>
  <c r="M14" i="10" l="1"/>
  <c r="M11" i="10" s="1"/>
  <c r="O11" i="10"/>
  <c r="P11" i="10"/>
  <c r="M205" i="8"/>
  <c r="M204" i="8" s="1"/>
  <c r="L205" i="8"/>
  <c r="L204" i="8" s="1"/>
  <c r="M206" i="8"/>
  <c r="O15" i="8"/>
  <c r="L206" i="8"/>
  <c r="N15" i="8"/>
  <c r="L63" i="8"/>
  <c r="L62" i="8" s="1"/>
  <c r="M63" i="8"/>
  <c r="M62" i="8" s="1"/>
  <c r="N63" i="8"/>
  <c r="N62" i="8" s="1"/>
  <c r="O63" i="8"/>
  <c r="O62" i="8" s="1"/>
  <c r="K57" i="8"/>
  <c r="K56" i="8" s="1"/>
  <c r="L57" i="8"/>
  <c r="L56" i="8" s="1"/>
  <c r="M57" i="8"/>
  <c r="M56" i="8" s="1"/>
  <c r="N57" i="8"/>
  <c r="N56" i="8" s="1"/>
  <c r="O57" i="8"/>
  <c r="O56" i="8" s="1"/>
  <c r="K45" i="8"/>
  <c r="K44" i="8" s="1"/>
  <c r="L45" i="8"/>
  <c r="M45" i="8"/>
  <c r="N45" i="8"/>
  <c r="N44" i="8" s="1"/>
  <c r="O45" i="8"/>
  <c r="O44" i="8" s="1"/>
  <c r="K42" i="8"/>
  <c r="K39" i="8" s="1"/>
  <c r="L42" i="8"/>
  <c r="L39" i="8" s="1"/>
  <c r="M42" i="8"/>
  <c r="M39" i="8" s="1"/>
  <c r="N42" i="8"/>
  <c r="N39" i="8" s="1"/>
  <c r="O42" i="8"/>
  <c r="O39" i="8" s="1"/>
  <c r="N210" i="8"/>
  <c r="N207" i="8" s="1"/>
  <c r="O209" i="8"/>
  <c r="O208" i="8"/>
  <c r="N226" i="8"/>
  <c r="O226" i="8" s="1"/>
  <c r="N222" i="8"/>
  <c r="O222" i="8" s="1"/>
  <c r="J221" i="8"/>
  <c r="O220" i="8"/>
  <c r="N220" i="8"/>
  <c r="K220" i="8"/>
  <c r="J220" i="8"/>
  <c r="N219" i="8"/>
  <c r="O219" i="8" s="1"/>
  <c r="O123" i="8"/>
  <c r="O122" i="8" s="1"/>
  <c r="O121" i="8" s="1"/>
  <c r="N123" i="8"/>
  <c r="N122" i="8" s="1"/>
  <c r="N121" i="8" s="1"/>
  <c r="J123" i="8"/>
  <c r="J122" i="8" s="1"/>
  <c r="J121" i="8" s="1"/>
  <c r="K123" i="8"/>
  <c r="O106" i="8"/>
  <c r="N106" i="8"/>
  <c r="N105" i="8" s="1"/>
  <c r="N104" i="8" s="1"/>
  <c r="K106" i="8"/>
  <c r="K105" i="8" s="1"/>
  <c r="K104" i="8" s="1"/>
  <c r="J106" i="8"/>
  <c r="J105" i="8" s="1"/>
  <c r="J104" i="8" s="1"/>
  <c r="K96" i="8"/>
  <c r="K94" i="8" s="1"/>
  <c r="K93" i="8" s="1"/>
  <c r="J96" i="8"/>
  <c r="J94" i="8" s="1"/>
  <c r="J93" i="8" s="1"/>
  <c r="O83" i="8"/>
  <c r="N83" i="8"/>
  <c r="K83" i="8"/>
  <c r="J83" i="8"/>
  <c r="J82" i="8"/>
  <c r="K82" i="8"/>
  <c r="O82" i="8"/>
  <c r="N82" i="8"/>
  <c r="K26" i="8"/>
  <c r="K17" i="8" s="1"/>
  <c r="J26" i="8"/>
  <c r="J24" i="8" s="1"/>
  <c r="J23" i="8" s="1"/>
  <c r="J135" i="8"/>
  <c r="J134" i="8" s="1"/>
  <c r="J58" i="8"/>
  <c r="J57" i="8" s="1"/>
  <c r="J56" i="8" s="1"/>
  <c r="J20" i="8"/>
  <c r="N108" i="8"/>
  <c r="N107" i="8" s="1"/>
  <c r="O108" i="8"/>
  <c r="O107" i="8" s="1"/>
  <c r="L114" i="8"/>
  <c r="L113" i="8" s="1"/>
  <c r="M114" i="8"/>
  <c r="M113" i="8" s="1"/>
  <c r="L132" i="8"/>
  <c r="L131" i="8" s="1"/>
  <c r="M132" i="8"/>
  <c r="M131" i="8" s="1"/>
  <c r="L135" i="8"/>
  <c r="L134" i="8" s="1"/>
  <c r="M135" i="8"/>
  <c r="M134" i="8" s="1"/>
  <c r="L138" i="8"/>
  <c r="L137" i="8" s="1"/>
  <c r="M138" i="8"/>
  <c r="M137" i="8" s="1"/>
  <c r="L141" i="8"/>
  <c r="L140" i="8" s="1"/>
  <c r="M141" i="8"/>
  <c r="M140" i="8" s="1"/>
  <c r="L150" i="8"/>
  <c r="L149" i="8" s="1"/>
  <c r="M150" i="8"/>
  <c r="M149" i="8" s="1"/>
  <c r="L153" i="8"/>
  <c r="L152" i="8" s="1"/>
  <c r="M153" i="8"/>
  <c r="M152" i="8" s="1"/>
  <c r="O156" i="8"/>
  <c r="O155" i="8" s="1"/>
  <c r="M156" i="8"/>
  <c r="M155" i="8" s="1"/>
  <c r="L156" i="8"/>
  <c r="L155" i="8" s="1"/>
  <c r="I11" i="8"/>
  <c r="I12" i="8"/>
  <c r="I14" i="8"/>
  <c r="I16" i="8"/>
  <c r="I20" i="8"/>
  <c r="I21" i="8"/>
  <c r="I22" i="8"/>
  <c r="I25" i="8"/>
  <c r="I26" i="8"/>
  <c r="I38" i="8"/>
  <c r="I43" i="8"/>
  <c r="I46" i="8"/>
  <c r="I52" i="8"/>
  <c r="I55" i="8"/>
  <c r="I58" i="8"/>
  <c r="I61" i="8"/>
  <c r="I49" i="8"/>
  <c r="I67" i="8"/>
  <c r="I70" i="8"/>
  <c r="I28" i="8"/>
  <c r="I41" i="8"/>
  <c r="I77" i="8"/>
  <c r="I82" i="8"/>
  <c r="I83" i="8"/>
  <c r="I86" i="8"/>
  <c r="I89" i="8"/>
  <c r="I90" i="8"/>
  <c r="I91" i="8"/>
  <c r="I92" i="8"/>
  <c r="I93" i="8"/>
  <c r="I94" i="8"/>
  <c r="I95" i="8"/>
  <c r="I96" i="8"/>
  <c r="I97" i="8"/>
  <c r="I98" i="8"/>
  <c r="I99" i="8"/>
  <c r="I102" i="8"/>
  <c r="I103" i="8"/>
  <c r="I104" i="8"/>
  <c r="I105" i="8"/>
  <c r="I106" i="8"/>
  <c r="I107" i="8"/>
  <c r="I108" i="8"/>
  <c r="I109" i="8"/>
  <c r="I113" i="8"/>
  <c r="I114" i="8"/>
  <c r="I117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43" i="8"/>
  <c r="I144" i="8"/>
  <c r="I145" i="8"/>
  <c r="I146" i="8"/>
  <c r="I147" i="8"/>
  <c r="I148" i="8"/>
  <c r="I168" i="8"/>
  <c r="I169" i="8"/>
  <c r="I170" i="8"/>
  <c r="I171" i="8"/>
  <c r="I172" i="8"/>
  <c r="I173" i="8"/>
  <c r="I174" i="8"/>
  <c r="I175" i="8"/>
  <c r="I176" i="8"/>
  <c r="I177" i="8"/>
  <c r="I178" i="8"/>
  <c r="I179" i="8"/>
  <c r="I121" i="8"/>
  <c r="I122" i="8"/>
  <c r="I123" i="8"/>
  <c r="I183" i="8"/>
  <c r="I184" i="8"/>
  <c r="I185" i="8"/>
  <c r="I110" i="8"/>
  <c r="I111" i="8"/>
  <c r="I112" i="8"/>
  <c r="I118" i="8"/>
  <c r="I119" i="8"/>
  <c r="I120" i="8"/>
  <c r="I124" i="8"/>
  <c r="I125" i="8"/>
  <c r="I126" i="8"/>
  <c r="I127" i="8"/>
  <c r="I128" i="8"/>
  <c r="I129" i="8"/>
  <c r="I198" i="8"/>
  <c r="I199" i="8"/>
  <c r="I200" i="8"/>
  <c r="I201" i="8"/>
  <c r="I202" i="8"/>
  <c r="I203" i="8"/>
  <c r="I204" i="8"/>
  <c r="I205" i="8"/>
  <c r="I206" i="8"/>
  <c r="I207" i="8"/>
  <c r="I208" i="8"/>
  <c r="I209" i="8"/>
  <c r="I210" i="8"/>
  <c r="I214" i="8"/>
  <c r="I215" i="8"/>
  <c r="I216" i="8"/>
  <c r="I217" i="8"/>
  <c r="I218" i="8"/>
  <c r="I219" i="8"/>
  <c r="I220" i="8"/>
  <c r="I221" i="8"/>
  <c r="I222" i="8"/>
  <c r="I224" i="8"/>
  <c r="I225" i="8"/>
  <c r="I226" i="8"/>
  <c r="I211" i="8"/>
  <c r="I212" i="8"/>
  <c r="I213" i="8"/>
  <c r="I230" i="8"/>
  <c r="I231" i="8"/>
  <c r="I232" i="8"/>
  <c r="I233" i="8"/>
  <c r="I234" i="8"/>
  <c r="I235" i="8"/>
  <c r="I236" i="8"/>
  <c r="I237" i="8"/>
  <c r="I238" i="8"/>
  <c r="I239" i="8"/>
  <c r="I240" i="8"/>
  <c r="I241" i="8"/>
  <c r="I242" i="8"/>
  <c r="I243" i="8"/>
  <c r="I244" i="8"/>
  <c r="I245" i="8"/>
  <c r="I246" i="8"/>
  <c r="H11" i="8"/>
  <c r="H12" i="8"/>
  <c r="H14" i="8"/>
  <c r="H16" i="8"/>
  <c r="H20" i="8"/>
  <c r="H21" i="8"/>
  <c r="H22" i="8"/>
  <c r="H25" i="8"/>
  <c r="H26" i="8"/>
  <c r="H38" i="8"/>
  <c r="H43" i="8"/>
  <c r="H46" i="8"/>
  <c r="H52" i="8"/>
  <c r="H55" i="8"/>
  <c r="H58" i="8"/>
  <c r="H61" i="8"/>
  <c r="H63" i="8"/>
  <c r="H49" i="8"/>
  <c r="H67" i="8"/>
  <c r="H70" i="8"/>
  <c r="H28" i="8"/>
  <c r="H41" i="8"/>
  <c r="H77" i="8"/>
  <c r="H82" i="8"/>
  <c r="H83" i="8"/>
  <c r="H85" i="8"/>
  <c r="H86" i="8"/>
  <c r="H89" i="8"/>
  <c r="H90" i="8"/>
  <c r="H91" i="8"/>
  <c r="H92" i="8"/>
  <c r="H93" i="8"/>
  <c r="H94" i="8"/>
  <c r="H95" i="8"/>
  <c r="H96" i="8"/>
  <c r="H97" i="8"/>
  <c r="H98" i="8"/>
  <c r="H99" i="8"/>
  <c r="H102" i="8"/>
  <c r="H103" i="8"/>
  <c r="H104" i="8"/>
  <c r="H105" i="8"/>
  <c r="H106" i="8"/>
  <c r="H107" i="8"/>
  <c r="H108" i="8"/>
  <c r="H109" i="8"/>
  <c r="H113" i="8"/>
  <c r="H114" i="8"/>
  <c r="H117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43" i="8"/>
  <c r="H144" i="8"/>
  <c r="H145" i="8"/>
  <c r="H146" i="8"/>
  <c r="H147" i="8"/>
  <c r="H148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21" i="8"/>
  <c r="H122" i="8"/>
  <c r="H123" i="8"/>
  <c r="H183" i="8"/>
  <c r="H184" i="8"/>
  <c r="H185" i="8"/>
  <c r="H110" i="8"/>
  <c r="H111" i="8"/>
  <c r="H112" i="8"/>
  <c r="H118" i="8"/>
  <c r="H119" i="8"/>
  <c r="H120" i="8"/>
  <c r="H124" i="8"/>
  <c r="H125" i="8"/>
  <c r="H126" i="8"/>
  <c r="H127" i="8"/>
  <c r="H128" i="8"/>
  <c r="H129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4" i="8"/>
  <c r="H215" i="8"/>
  <c r="H216" i="8"/>
  <c r="H217" i="8"/>
  <c r="H218" i="8"/>
  <c r="H219" i="8"/>
  <c r="H220" i="8"/>
  <c r="H221" i="8"/>
  <c r="H222" i="8"/>
  <c r="H224" i="8"/>
  <c r="H225" i="8"/>
  <c r="H226" i="8"/>
  <c r="H211" i="8"/>
  <c r="H212" i="8"/>
  <c r="H213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O243" i="8"/>
  <c r="N243" i="8"/>
  <c r="M243" i="8"/>
  <c r="L243" i="8"/>
  <c r="K243" i="8"/>
  <c r="J243" i="8"/>
  <c r="O241" i="8"/>
  <c r="O240" i="8" s="1"/>
  <c r="N241" i="8"/>
  <c r="N240" i="8" s="1"/>
  <c r="M241" i="8"/>
  <c r="M240" i="8" s="1"/>
  <c r="L241" i="8"/>
  <c r="L240" i="8" s="1"/>
  <c r="K241" i="8"/>
  <c r="K240" i="8" s="1"/>
  <c r="J241" i="8"/>
  <c r="J240" i="8" s="1"/>
  <c r="O234" i="8"/>
  <c r="O233" i="8" s="1"/>
  <c r="N234" i="8"/>
  <c r="N233" i="8" s="1"/>
  <c r="M234" i="8"/>
  <c r="M233" i="8" s="1"/>
  <c r="L234" i="8"/>
  <c r="L233" i="8" s="1"/>
  <c r="K234" i="8"/>
  <c r="K233" i="8" s="1"/>
  <c r="J234" i="8"/>
  <c r="J233" i="8" s="1"/>
  <c r="O231" i="8"/>
  <c r="O230" i="8" s="1"/>
  <c r="M231" i="8"/>
  <c r="M230" i="8" s="1"/>
  <c r="L231" i="8"/>
  <c r="L230" i="8" s="1"/>
  <c r="K231" i="8"/>
  <c r="K230" i="8" s="1"/>
  <c r="J231" i="8"/>
  <c r="J230" i="8" s="1"/>
  <c r="O212" i="8"/>
  <c r="O211" i="8" s="1"/>
  <c r="N212" i="8"/>
  <c r="N211" i="8" s="1"/>
  <c r="M212" i="8"/>
  <c r="M211" i="8" s="1"/>
  <c r="L211" i="8"/>
  <c r="K212" i="8"/>
  <c r="K211" i="8" s="1"/>
  <c r="J212" i="8"/>
  <c r="J211" i="8" s="1"/>
  <c r="J215" i="8"/>
  <c r="J214" i="8" s="1"/>
  <c r="O202" i="8"/>
  <c r="O201" i="8" s="1"/>
  <c r="N202" i="8"/>
  <c r="N201" i="8" s="1"/>
  <c r="M202" i="8"/>
  <c r="M201" i="8" s="1"/>
  <c r="L202" i="8"/>
  <c r="L201" i="8" s="1"/>
  <c r="K202" i="8"/>
  <c r="K201" i="8" s="1"/>
  <c r="J202" i="8"/>
  <c r="J201" i="8" s="1"/>
  <c r="O119" i="8"/>
  <c r="O118" i="8" s="1"/>
  <c r="N119" i="8"/>
  <c r="N118" i="8" s="1"/>
  <c r="M119" i="8"/>
  <c r="M118" i="8" s="1"/>
  <c r="L119" i="8"/>
  <c r="L118" i="8" s="1"/>
  <c r="K119" i="8"/>
  <c r="K118" i="8" s="1"/>
  <c r="J119" i="8"/>
  <c r="J118" i="8" s="1"/>
  <c r="O111" i="8"/>
  <c r="O110" i="8" s="1"/>
  <c r="N111" i="8"/>
  <c r="N110" i="8" s="1"/>
  <c r="M111" i="8"/>
  <c r="M110" i="8" s="1"/>
  <c r="L111" i="8"/>
  <c r="L110" i="8" s="1"/>
  <c r="K111" i="8"/>
  <c r="K110" i="8" s="1"/>
  <c r="J111" i="8"/>
  <c r="J110" i="8" s="1"/>
  <c r="O184" i="8"/>
  <c r="O183" i="8" s="1"/>
  <c r="N184" i="8"/>
  <c r="N183" i="8" s="1"/>
  <c r="M184" i="8"/>
  <c r="M183" i="8" s="1"/>
  <c r="L184" i="8"/>
  <c r="L183" i="8" s="1"/>
  <c r="K184" i="8"/>
  <c r="K183" i="8" s="1"/>
  <c r="J184" i="8"/>
  <c r="J183" i="8" s="1"/>
  <c r="M122" i="8"/>
  <c r="M121" i="8" s="1"/>
  <c r="L122" i="8"/>
  <c r="L121" i="8" s="1"/>
  <c r="K122" i="8"/>
  <c r="K121" i="8" s="1"/>
  <c r="O178" i="8"/>
  <c r="O177" i="8" s="1"/>
  <c r="N178" i="8"/>
  <c r="N177" i="8" s="1"/>
  <c r="M178" i="8"/>
  <c r="M177" i="8" s="1"/>
  <c r="L178" i="8"/>
  <c r="L177" i="8" s="1"/>
  <c r="K178" i="8"/>
  <c r="K177" i="8" s="1"/>
  <c r="J178" i="8"/>
  <c r="J177" i="8" s="1"/>
  <c r="O175" i="8"/>
  <c r="O174" i="8" s="1"/>
  <c r="N175" i="8"/>
  <c r="N174" i="8" s="1"/>
  <c r="M175" i="8"/>
  <c r="M174" i="8" s="1"/>
  <c r="L175" i="8"/>
  <c r="L174" i="8" s="1"/>
  <c r="K175" i="8"/>
  <c r="K174" i="8" s="1"/>
  <c r="J175" i="8"/>
  <c r="J174" i="8" s="1"/>
  <c r="O172" i="8"/>
  <c r="O171" i="8" s="1"/>
  <c r="N172" i="8"/>
  <c r="N171" i="8" s="1"/>
  <c r="M172" i="8"/>
  <c r="M171" i="8" s="1"/>
  <c r="L172" i="8"/>
  <c r="L171" i="8" s="1"/>
  <c r="K172" i="8"/>
  <c r="K171" i="8" s="1"/>
  <c r="J172" i="8"/>
  <c r="J171" i="8" s="1"/>
  <c r="O169" i="8"/>
  <c r="O168" i="8" s="1"/>
  <c r="N169" i="8"/>
  <c r="N168" i="8" s="1"/>
  <c r="M169" i="8"/>
  <c r="M168" i="8" s="1"/>
  <c r="L169" i="8"/>
  <c r="L168" i="8" s="1"/>
  <c r="K169" i="8"/>
  <c r="K168" i="8" s="1"/>
  <c r="J169" i="8"/>
  <c r="J168" i="8" s="1"/>
  <c r="O147" i="8"/>
  <c r="O146" i="8" s="1"/>
  <c r="N147" i="8"/>
  <c r="N146" i="8" s="1"/>
  <c r="M147" i="8"/>
  <c r="M146" i="8" s="1"/>
  <c r="L147" i="8"/>
  <c r="L146" i="8" s="1"/>
  <c r="K147" i="8"/>
  <c r="K146" i="8" s="1"/>
  <c r="J147" i="8"/>
  <c r="J146" i="8" s="1"/>
  <c r="O144" i="8"/>
  <c r="O143" i="8" s="1"/>
  <c r="N144" i="8"/>
  <c r="N143" i="8" s="1"/>
  <c r="M144" i="8"/>
  <c r="M143" i="8" s="1"/>
  <c r="L144" i="8"/>
  <c r="L143" i="8" s="1"/>
  <c r="K144" i="8"/>
  <c r="K143" i="8" s="1"/>
  <c r="J144" i="8"/>
  <c r="J143" i="8" s="1"/>
  <c r="O160" i="8"/>
  <c r="O159" i="8" s="1"/>
  <c r="N160" i="8"/>
  <c r="N159" i="8" s="1"/>
  <c r="M160" i="8"/>
  <c r="M159" i="8" s="1"/>
  <c r="L160" i="8"/>
  <c r="L159" i="8" s="1"/>
  <c r="K160" i="8"/>
  <c r="K159" i="8" s="1"/>
  <c r="J160" i="8"/>
  <c r="J159" i="8" s="1"/>
  <c r="N156" i="8"/>
  <c r="N155" i="8" s="1"/>
  <c r="K156" i="8"/>
  <c r="K155" i="8" s="1"/>
  <c r="J156" i="8"/>
  <c r="J155" i="8" s="1"/>
  <c r="O153" i="8"/>
  <c r="O152" i="8" s="1"/>
  <c r="N153" i="8"/>
  <c r="N152" i="8" s="1"/>
  <c r="K153" i="8"/>
  <c r="K152" i="8" s="1"/>
  <c r="J153" i="8"/>
  <c r="J152" i="8" s="1"/>
  <c r="O150" i="8"/>
  <c r="O149" i="8" s="1"/>
  <c r="N150" i="8"/>
  <c r="N149" i="8" s="1"/>
  <c r="K150" i="8"/>
  <c r="K149" i="8" s="1"/>
  <c r="J150" i="8"/>
  <c r="J149" i="8" s="1"/>
  <c r="O141" i="8"/>
  <c r="O140" i="8" s="1"/>
  <c r="N141" i="8"/>
  <c r="N140" i="8" s="1"/>
  <c r="K141" i="8"/>
  <c r="K140" i="8" s="1"/>
  <c r="J141" i="8"/>
  <c r="J140" i="8" s="1"/>
  <c r="O138" i="8"/>
  <c r="O137" i="8" s="1"/>
  <c r="N138" i="8"/>
  <c r="N137" i="8" s="1"/>
  <c r="K138" i="8"/>
  <c r="K137" i="8" s="1"/>
  <c r="J138" i="8"/>
  <c r="J137" i="8" s="1"/>
  <c r="O135" i="8"/>
  <c r="O134" i="8" s="1"/>
  <c r="N135" i="8"/>
  <c r="N134" i="8" s="1"/>
  <c r="K135" i="8"/>
  <c r="K134" i="8" s="1"/>
  <c r="O132" i="8"/>
  <c r="O131" i="8" s="1"/>
  <c r="N132" i="8"/>
  <c r="N131" i="8" s="1"/>
  <c r="K132" i="8"/>
  <c r="K131" i="8" s="1"/>
  <c r="J132" i="8"/>
  <c r="J131" i="8" s="1"/>
  <c r="O114" i="8"/>
  <c r="O113" i="8" s="1"/>
  <c r="N114" i="8"/>
  <c r="N113" i="8" s="1"/>
  <c r="K114" i="8"/>
  <c r="K113" i="8" s="1"/>
  <c r="J114" i="8"/>
  <c r="J113" i="8" s="1"/>
  <c r="K108" i="8"/>
  <c r="K107" i="8" s="1"/>
  <c r="J108" i="8"/>
  <c r="J107" i="8" s="1"/>
  <c r="O98" i="8"/>
  <c r="N98" i="8"/>
  <c r="K98" i="8"/>
  <c r="J98" i="8"/>
  <c r="O97" i="8"/>
  <c r="O92" i="8" s="1"/>
  <c r="N97" i="8"/>
  <c r="N92" i="8" s="1"/>
  <c r="K97" i="8"/>
  <c r="J97" i="8"/>
  <c r="O88" i="8"/>
  <c r="O87" i="8" s="1"/>
  <c r="N88" i="8"/>
  <c r="N87" i="8" s="1"/>
  <c r="M88" i="8"/>
  <c r="L88" i="8"/>
  <c r="K88" i="8"/>
  <c r="K87" i="8" s="1"/>
  <c r="J88" i="8"/>
  <c r="J87" i="8" s="1"/>
  <c r="O85" i="8"/>
  <c r="O84" i="8" s="1"/>
  <c r="N85" i="8"/>
  <c r="N84" i="8" s="1"/>
  <c r="K85" i="8"/>
  <c r="K84" i="8" s="1"/>
  <c r="J85" i="8"/>
  <c r="J84" i="8" s="1"/>
  <c r="O80" i="8"/>
  <c r="N80" i="8"/>
  <c r="O76" i="8"/>
  <c r="O75" i="8" s="1"/>
  <c r="N76" i="8"/>
  <c r="N75" i="8" s="1"/>
  <c r="M76" i="8"/>
  <c r="L76" i="8"/>
  <c r="L75" i="8" s="1"/>
  <c r="K76" i="8"/>
  <c r="K75" i="8" s="1"/>
  <c r="J76" i="8"/>
  <c r="J75" i="8" s="1"/>
  <c r="O73" i="8"/>
  <c r="O72" i="8" s="1"/>
  <c r="N73" i="8"/>
  <c r="N72" i="8" s="1"/>
  <c r="K73" i="8"/>
  <c r="K72" i="8" s="1"/>
  <c r="J73" i="8"/>
  <c r="J72" i="8" s="1"/>
  <c r="O27" i="8"/>
  <c r="O71" i="8" s="1"/>
  <c r="N27" i="8"/>
  <c r="N71" i="8" s="1"/>
  <c r="K27" i="8"/>
  <c r="K71" i="8" s="1"/>
  <c r="J27" i="8"/>
  <c r="J71" i="8" s="1"/>
  <c r="O69" i="8"/>
  <c r="O68" i="8" s="1"/>
  <c r="N68" i="8"/>
  <c r="M69" i="8"/>
  <c r="M68" i="8" s="1"/>
  <c r="L69" i="8"/>
  <c r="L68" i="8" s="1"/>
  <c r="K69" i="8"/>
  <c r="K68" i="8" s="1"/>
  <c r="J69" i="8"/>
  <c r="J68" i="8" s="1"/>
  <c r="O66" i="8"/>
  <c r="O65" i="8" s="1"/>
  <c r="N65" i="8"/>
  <c r="M66" i="8"/>
  <c r="M65" i="8" s="1"/>
  <c r="L66" i="8"/>
  <c r="L65" i="8" s="1"/>
  <c r="K66" i="8"/>
  <c r="K65" i="8" s="1"/>
  <c r="J66" i="8"/>
  <c r="J65" i="8" s="1"/>
  <c r="O60" i="8"/>
  <c r="O59" i="8" s="1"/>
  <c r="N60" i="8"/>
  <c r="N59" i="8" s="1"/>
  <c r="K60" i="8"/>
  <c r="K59" i="8" s="1"/>
  <c r="J60" i="8"/>
  <c r="J59" i="8" s="1"/>
  <c r="O54" i="8"/>
  <c r="O53" i="8" s="1"/>
  <c r="N54" i="8"/>
  <c r="N53" i="8" s="1"/>
  <c r="K54" i="8"/>
  <c r="K53" i="8" s="1"/>
  <c r="J54" i="8"/>
  <c r="J53" i="8" s="1"/>
  <c r="O51" i="8"/>
  <c r="O50" i="8" s="1"/>
  <c r="N51" i="8"/>
  <c r="N50" i="8" s="1"/>
  <c r="K51" i="8"/>
  <c r="K50" i="8" s="1"/>
  <c r="J51" i="8"/>
  <c r="J50" i="8" s="1"/>
  <c r="J45" i="8"/>
  <c r="J44" i="8" s="1"/>
  <c r="J42" i="8"/>
  <c r="J39" i="8" s="1"/>
  <c r="O37" i="8"/>
  <c r="O36" i="8" s="1"/>
  <c r="N37" i="8"/>
  <c r="N36" i="8" s="1"/>
  <c r="M37" i="8"/>
  <c r="K37" i="8"/>
  <c r="K36" i="8" s="1"/>
  <c r="J37" i="8"/>
  <c r="J36" i="8" s="1"/>
  <c r="O24" i="8"/>
  <c r="O23" i="8" s="1"/>
  <c r="N24" i="8"/>
  <c r="N23" i="8" s="1"/>
  <c r="O21" i="8"/>
  <c r="O20" i="8" s="1"/>
  <c r="N21" i="8"/>
  <c r="N20" i="8" s="1"/>
  <c r="K21" i="8"/>
  <c r="K20" i="8" s="1"/>
  <c r="M22" i="7"/>
  <c r="L22" i="7"/>
  <c r="I95" i="7"/>
  <c r="I94" i="7" s="1"/>
  <c r="J95" i="7"/>
  <c r="J94" i="7" s="1"/>
  <c r="K95" i="7"/>
  <c r="K94" i="7" s="1"/>
  <c r="L95" i="7"/>
  <c r="L94" i="7" s="1"/>
  <c r="M95" i="7"/>
  <c r="M94" i="7" s="1"/>
  <c r="N95" i="7"/>
  <c r="N94" i="7" s="1"/>
  <c r="O95" i="7"/>
  <c r="O94" i="7" s="1"/>
  <c r="H95" i="7"/>
  <c r="H94" i="7" s="1"/>
  <c r="I59" i="7"/>
  <c r="I58" i="7" s="1"/>
  <c r="J59" i="7"/>
  <c r="J58" i="7" s="1"/>
  <c r="K59" i="7"/>
  <c r="K58" i="7" s="1"/>
  <c r="L59" i="7"/>
  <c r="H73" i="8" s="1"/>
  <c r="M59" i="7"/>
  <c r="I73" i="8" s="1"/>
  <c r="N59" i="7"/>
  <c r="N58" i="7" s="1"/>
  <c r="O59" i="7"/>
  <c r="O58" i="7" s="1"/>
  <c r="H59" i="7"/>
  <c r="H58" i="7" s="1"/>
  <c r="I56" i="7"/>
  <c r="I55" i="7" s="1"/>
  <c r="J56" i="7"/>
  <c r="J55" i="7" s="1"/>
  <c r="K56" i="7"/>
  <c r="K55" i="7" s="1"/>
  <c r="L56" i="7"/>
  <c r="L55" i="7" s="1"/>
  <c r="M56" i="7"/>
  <c r="M55" i="7" s="1"/>
  <c r="N56" i="7"/>
  <c r="N55" i="7" s="1"/>
  <c r="O56" i="7"/>
  <c r="O55" i="7" s="1"/>
  <c r="H56" i="7"/>
  <c r="H55" i="7" s="1"/>
  <c r="I53" i="7"/>
  <c r="I52" i="7" s="1"/>
  <c r="J53" i="7"/>
  <c r="J52" i="7" s="1"/>
  <c r="K53" i="7"/>
  <c r="K52" i="7" s="1"/>
  <c r="L53" i="7"/>
  <c r="H69" i="8" s="1"/>
  <c r="M53" i="7"/>
  <c r="I69" i="8" s="1"/>
  <c r="N53" i="7"/>
  <c r="N52" i="7" s="1"/>
  <c r="O53" i="7"/>
  <c r="O52" i="7" s="1"/>
  <c r="H53" i="7"/>
  <c r="H52" i="7" s="1"/>
  <c r="I35" i="7"/>
  <c r="I34" i="7" s="1"/>
  <c r="J35" i="7"/>
  <c r="J34" i="7" s="1"/>
  <c r="K35" i="7"/>
  <c r="K34" i="7" s="1"/>
  <c r="L35" i="7"/>
  <c r="H51" i="8" s="1"/>
  <c r="M35" i="7"/>
  <c r="N35" i="7"/>
  <c r="N34" i="7" s="1"/>
  <c r="O35" i="7"/>
  <c r="O34" i="7" s="1"/>
  <c r="H35" i="7"/>
  <c r="H34" i="7" s="1"/>
  <c r="I26" i="7"/>
  <c r="I25" i="7" s="1"/>
  <c r="J26" i="7"/>
  <c r="J25" i="7" s="1"/>
  <c r="K26" i="7"/>
  <c r="K25" i="7" s="1"/>
  <c r="L26" i="7"/>
  <c r="M26" i="7"/>
  <c r="N26" i="7"/>
  <c r="N25" i="7" s="1"/>
  <c r="O26" i="7"/>
  <c r="O25" i="7" s="1"/>
  <c r="H26" i="7"/>
  <c r="H25" i="7" s="1"/>
  <c r="I19" i="7"/>
  <c r="I18" i="7" s="1"/>
  <c r="J19" i="7"/>
  <c r="J18" i="7" s="1"/>
  <c r="K19" i="7"/>
  <c r="K18" i="7" s="1"/>
  <c r="L19" i="7"/>
  <c r="L18" i="7" s="1"/>
  <c r="M19" i="7"/>
  <c r="M18" i="7" s="1"/>
  <c r="N19" i="7"/>
  <c r="N18" i="7" s="1"/>
  <c r="O19" i="7"/>
  <c r="O18" i="7" s="1"/>
  <c r="H19" i="7"/>
  <c r="H18" i="7" s="1"/>
  <c r="M116" i="7"/>
  <c r="M115" i="7" s="1"/>
  <c r="M87" i="7" s="1"/>
  <c r="L116" i="7"/>
  <c r="L115" i="7" s="1"/>
  <c r="K175" i="7"/>
  <c r="K174" i="7" s="1"/>
  <c r="K167" i="7"/>
  <c r="I184" i="7"/>
  <c r="I183" i="7" s="1"/>
  <c r="J184" i="7"/>
  <c r="J183" i="7" s="1"/>
  <c r="K184" i="7"/>
  <c r="K183" i="7" s="1"/>
  <c r="L184" i="7"/>
  <c r="L183" i="7" s="1"/>
  <c r="M184" i="7"/>
  <c r="M183" i="7" s="1"/>
  <c r="N184" i="7"/>
  <c r="N183" i="7" s="1"/>
  <c r="O184" i="7"/>
  <c r="O183" i="7" s="1"/>
  <c r="H184" i="7"/>
  <c r="H183" i="7" s="1"/>
  <c r="O200" i="7"/>
  <c r="O199" i="7" s="1"/>
  <c r="N200" i="7"/>
  <c r="N199" i="7" s="1"/>
  <c r="M200" i="7"/>
  <c r="M199" i="7" s="1"/>
  <c r="L200" i="7"/>
  <c r="L199" i="7" s="1"/>
  <c r="K200" i="7"/>
  <c r="K199" i="7" s="1"/>
  <c r="J200" i="7"/>
  <c r="J199" i="7" s="1"/>
  <c r="I200" i="7"/>
  <c r="I199" i="7" s="1"/>
  <c r="H200" i="7"/>
  <c r="H199" i="7" s="1"/>
  <c r="O197" i="7"/>
  <c r="O196" i="7" s="1"/>
  <c r="N197" i="7"/>
  <c r="N196" i="7" s="1"/>
  <c r="M197" i="7"/>
  <c r="M196" i="7" s="1"/>
  <c r="L197" i="7"/>
  <c r="L196" i="7" s="1"/>
  <c r="K197" i="7"/>
  <c r="K196" i="7" s="1"/>
  <c r="J197" i="7"/>
  <c r="J196" i="7" s="1"/>
  <c r="I197" i="7"/>
  <c r="I196" i="7" s="1"/>
  <c r="H197" i="7"/>
  <c r="H196" i="7" s="1"/>
  <c r="O187" i="7"/>
  <c r="O186" i="7" s="1"/>
  <c r="N187" i="7"/>
  <c r="N186" i="7" s="1"/>
  <c r="M187" i="7"/>
  <c r="M186" i="7" s="1"/>
  <c r="L187" i="7"/>
  <c r="L186" i="7" s="1"/>
  <c r="K187" i="7"/>
  <c r="K186" i="7" s="1"/>
  <c r="J187" i="7"/>
  <c r="J186" i="7" s="1"/>
  <c r="I187" i="7"/>
  <c r="I186" i="7" s="1"/>
  <c r="H187" i="7"/>
  <c r="H186" i="7" s="1"/>
  <c r="O190" i="7"/>
  <c r="O189" i="7" s="1"/>
  <c r="N190" i="7"/>
  <c r="N189" i="7" s="1"/>
  <c r="M190" i="7"/>
  <c r="M189" i="7" s="1"/>
  <c r="L190" i="7"/>
  <c r="L189" i="7" s="1"/>
  <c r="K190" i="7"/>
  <c r="K189" i="7" s="1"/>
  <c r="J190" i="7"/>
  <c r="J189" i="7" s="1"/>
  <c r="I190" i="7"/>
  <c r="I189" i="7" s="1"/>
  <c r="H190" i="7"/>
  <c r="H189" i="7" s="1"/>
  <c r="O175" i="7"/>
  <c r="O174" i="7" s="1"/>
  <c r="N175" i="7"/>
  <c r="N174" i="7" s="1"/>
  <c r="M175" i="7"/>
  <c r="M174" i="7" s="1"/>
  <c r="L175" i="7"/>
  <c r="L174" i="7" s="1"/>
  <c r="J175" i="7"/>
  <c r="J174" i="7" s="1"/>
  <c r="I175" i="7"/>
  <c r="I174" i="7" s="1"/>
  <c r="H175" i="7"/>
  <c r="H174" i="7" s="1"/>
  <c r="O172" i="7"/>
  <c r="O171" i="7" s="1"/>
  <c r="N172" i="7"/>
  <c r="N171" i="7" s="1"/>
  <c r="M172" i="7"/>
  <c r="M171" i="7" s="1"/>
  <c r="L172" i="7"/>
  <c r="L171" i="7" s="1"/>
  <c r="K172" i="7"/>
  <c r="K171" i="7" s="1"/>
  <c r="J172" i="7"/>
  <c r="J171" i="7" s="1"/>
  <c r="I172" i="7"/>
  <c r="I171" i="7" s="1"/>
  <c r="H172" i="7"/>
  <c r="H171" i="7" s="1"/>
  <c r="O167" i="7"/>
  <c r="N167" i="7"/>
  <c r="N166" i="7" s="1"/>
  <c r="N165" i="7" s="1"/>
  <c r="M167" i="7"/>
  <c r="M166" i="7" s="1"/>
  <c r="L167" i="7"/>
  <c r="L166" i="7" s="1"/>
  <c r="J167" i="7"/>
  <c r="I167" i="7"/>
  <c r="I166" i="7" s="1"/>
  <c r="H167" i="7"/>
  <c r="H166" i="7" s="1"/>
  <c r="O162" i="7"/>
  <c r="O161" i="7" s="1"/>
  <c r="N162" i="7"/>
  <c r="N161" i="7" s="1"/>
  <c r="M162" i="7"/>
  <c r="M161" i="7" s="1"/>
  <c r="L162" i="7"/>
  <c r="L161" i="7" s="1"/>
  <c r="K162" i="7"/>
  <c r="K161" i="7" s="1"/>
  <c r="J162" i="7"/>
  <c r="J161" i="7" s="1"/>
  <c r="I162" i="7"/>
  <c r="I161" i="7" s="1"/>
  <c r="H162" i="7"/>
  <c r="H161" i="7" s="1"/>
  <c r="O150" i="7"/>
  <c r="O149" i="7" s="1"/>
  <c r="N150" i="7"/>
  <c r="N149" i="7" s="1"/>
  <c r="M150" i="7"/>
  <c r="M149" i="7" s="1"/>
  <c r="L150" i="7"/>
  <c r="L149" i="7" s="1"/>
  <c r="K150" i="7"/>
  <c r="K149" i="7" s="1"/>
  <c r="J150" i="7"/>
  <c r="J149" i="7" s="1"/>
  <c r="I150" i="7"/>
  <c r="I149" i="7" s="1"/>
  <c r="H150" i="7"/>
  <c r="H149" i="7" s="1"/>
  <c r="O147" i="7"/>
  <c r="O146" i="7" s="1"/>
  <c r="N147" i="7"/>
  <c r="N146" i="7" s="1"/>
  <c r="M147" i="7"/>
  <c r="M146" i="7" s="1"/>
  <c r="L147" i="7"/>
  <c r="L146" i="7" s="1"/>
  <c r="K147" i="7"/>
  <c r="K146" i="7" s="1"/>
  <c r="J147" i="7"/>
  <c r="J146" i="7" s="1"/>
  <c r="I147" i="7"/>
  <c r="I146" i="7" s="1"/>
  <c r="H147" i="7"/>
  <c r="H146" i="7" s="1"/>
  <c r="O144" i="7"/>
  <c r="O143" i="7" s="1"/>
  <c r="N144" i="7"/>
  <c r="N143" i="7" s="1"/>
  <c r="M144" i="7"/>
  <c r="M143" i="7" s="1"/>
  <c r="L144" i="7"/>
  <c r="L143" i="7" s="1"/>
  <c r="K144" i="7"/>
  <c r="K143" i="7" s="1"/>
  <c r="J144" i="7"/>
  <c r="J143" i="7" s="1"/>
  <c r="I144" i="7"/>
  <c r="I143" i="7" s="1"/>
  <c r="H144" i="7"/>
  <c r="H143" i="7" s="1"/>
  <c r="O141" i="7"/>
  <c r="O140" i="7" s="1"/>
  <c r="N141" i="7"/>
  <c r="N140" i="7" s="1"/>
  <c r="M141" i="7"/>
  <c r="M140" i="7" s="1"/>
  <c r="L141" i="7"/>
  <c r="L140" i="7" s="1"/>
  <c r="K141" i="7"/>
  <c r="K140" i="7" s="1"/>
  <c r="J141" i="7"/>
  <c r="J140" i="7" s="1"/>
  <c r="I141" i="7"/>
  <c r="I140" i="7" s="1"/>
  <c r="H141" i="7"/>
  <c r="H140" i="7" s="1"/>
  <c r="O138" i="7"/>
  <c r="O137" i="7" s="1"/>
  <c r="N138" i="7"/>
  <c r="N137" i="7" s="1"/>
  <c r="M138" i="7"/>
  <c r="M137" i="7" s="1"/>
  <c r="L138" i="7"/>
  <c r="L137" i="7" s="1"/>
  <c r="K138" i="7"/>
  <c r="K137" i="7" s="1"/>
  <c r="J138" i="7"/>
  <c r="J137" i="7" s="1"/>
  <c r="I138" i="7"/>
  <c r="I137" i="7" s="1"/>
  <c r="H138" i="7"/>
  <c r="H137" i="7" s="1"/>
  <c r="O135" i="7"/>
  <c r="O134" i="7" s="1"/>
  <c r="N135" i="7"/>
  <c r="N134" i="7" s="1"/>
  <c r="M135" i="7"/>
  <c r="M134" i="7" s="1"/>
  <c r="L135" i="7"/>
  <c r="L134" i="7" s="1"/>
  <c r="K135" i="7"/>
  <c r="K134" i="7" s="1"/>
  <c r="J135" i="7"/>
  <c r="J134" i="7" s="1"/>
  <c r="I135" i="7"/>
  <c r="I134" i="7" s="1"/>
  <c r="H135" i="7"/>
  <c r="H134" i="7" s="1"/>
  <c r="O132" i="7"/>
  <c r="O131" i="7" s="1"/>
  <c r="N132" i="7"/>
  <c r="N131" i="7" s="1"/>
  <c r="M132" i="7"/>
  <c r="M131" i="7" s="1"/>
  <c r="L132" i="7"/>
  <c r="L131" i="7" s="1"/>
  <c r="K132" i="7"/>
  <c r="K131" i="7" s="1"/>
  <c r="J132" i="7"/>
  <c r="J131" i="7" s="1"/>
  <c r="I132" i="7"/>
  <c r="I131" i="7" s="1"/>
  <c r="H132" i="7"/>
  <c r="H131" i="7" s="1"/>
  <c r="O129" i="7"/>
  <c r="O128" i="7" s="1"/>
  <c r="N129" i="7"/>
  <c r="N128" i="7" s="1"/>
  <c r="M129" i="7"/>
  <c r="M128" i="7" s="1"/>
  <c r="L129" i="7"/>
  <c r="L128" i="7" s="1"/>
  <c r="K129" i="7"/>
  <c r="K128" i="7" s="1"/>
  <c r="J129" i="7"/>
  <c r="J128" i="7" s="1"/>
  <c r="I129" i="7"/>
  <c r="I128" i="7" s="1"/>
  <c r="H129" i="7"/>
  <c r="H128" i="7" s="1"/>
  <c r="O126" i="7"/>
  <c r="O125" i="7" s="1"/>
  <c r="N126" i="7"/>
  <c r="N125" i="7" s="1"/>
  <c r="M126" i="7"/>
  <c r="M125" i="7" s="1"/>
  <c r="L126" i="7"/>
  <c r="L125" i="7" s="1"/>
  <c r="K126" i="7"/>
  <c r="K125" i="7" s="1"/>
  <c r="J126" i="7"/>
  <c r="J125" i="7" s="1"/>
  <c r="I126" i="7"/>
  <c r="I125" i="7" s="1"/>
  <c r="H126" i="7"/>
  <c r="H125" i="7" s="1"/>
  <c r="O123" i="7"/>
  <c r="O122" i="7" s="1"/>
  <c r="N123" i="7"/>
  <c r="N122" i="7" s="1"/>
  <c r="M123" i="7"/>
  <c r="M122" i="7" s="1"/>
  <c r="L123" i="7"/>
  <c r="L122" i="7" s="1"/>
  <c r="K123" i="7"/>
  <c r="K122" i="7" s="1"/>
  <c r="J123" i="7"/>
  <c r="J122" i="7" s="1"/>
  <c r="I123" i="7"/>
  <c r="I122" i="7" s="1"/>
  <c r="H123" i="7"/>
  <c r="H122" i="7" s="1"/>
  <c r="O120" i="7"/>
  <c r="O119" i="7" s="1"/>
  <c r="N120" i="7"/>
  <c r="N119" i="7" s="1"/>
  <c r="M120" i="7"/>
  <c r="M119" i="7" s="1"/>
  <c r="L120" i="7"/>
  <c r="L119" i="7" s="1"/>
  <c r="K120" i="7"/>
  <c r="K119" i="7" s="1"/>
  <c r="J120" i="7"/>
  <c r="J119" i="7" s="1"/>
  <c r="I120" i="7"/>
  <c r="I119" i="7" s="1"/>
  <c r="H120" i="7"/>
  <c r="H119" i="7" s="1"/>
  <c r="O116" i="7"/>
  <c r="O115" i="7" s="1"/>
  <c r="N116" i="7"/>
  <c r="N115" i="7" s="1"/>
  <c r="K116" i="7"/>
  <c r="K115" i="7" s="1"/>
  <c r="J116" i="7"/>
  <c r="J115" i="7" s="1"/>
  <c r="I116" i="7"/>
  <c r="I115" i="7" s="1"/>
  <c r="H116" i="7"/>
  <c r="H115" i="7" s="1"/>
  <c r="O113" i="7"/>
  <c r="O112" i="7" s="1"/>
  <c r="N113" i="7"/>
  <c r="N112" i="7" s="1"/>
  <c r="M113" i="7"/>
  <c r="M112" i="7" s="1"/>
  <c r="L113" i="7"/>
  <c r="L112" i="7" s="1"/>
  <c r="K113" i="7"/>
  <c r="K112" i="7" s="1"/>
  <c r="J113" i="7"/>
  <c r="J112" i="7" s="1"/>
  <c r="I113" i="7"/>
  <c r="I112" i="7" s="1"/>
  <c r="H113" i="7"/>
  <c r="H112" i="7" s="1"/>
  <c r="O110" i="7"/>
  <c r="O109" i="7" s="1"/>
  <c r="N110" i="7"/>
  <c r="N109" i="7" s="1"/>
  <c r="M110" i="7"/>
  <c r="M109" i="7" s="1"/>
  <c r="L110" i="7"/>
  <c r="L109" i="7" s="1"/>
  <c r="K110" i="7"/>
  <c r="K109" i="7" s="1"/>
  <c r="J110" i="7"/>
  <c r="J109" i="7" s="1"/>
  <c r="I110" i="7"/>
  <c r="I109" i="7" s="1"/>
  <c r="H110" i="7"/>
  <c r="H109" i="7" s="1"/>
  <c r="O107" i="7"/>
  <c r="O106" i="7" s="1"/>
  <c r="N107" i="7"/>
  <c r="N106" i="7" s="1"/>
  <c r="M107" i="7"/>
  <c r="M106" i="7" s="1"/>
  <c r="L107" i="7"/>
  <c r="L106" i="7" s="1"/>
  <c r="K107" i="7"/>
  <c r="K106" i="7" s="1"/>
  <c r="J107" i="7"/>
  <c r="J106" i="7" s="1"/>
  <c r="I107" i="7"/>
  <c r="I106" i="7" s="1"/>
  <c r="H107" i="7"/>
  <c r="H106" i="7" s="1"/>
  <c r="O104" i="7"/>
  <c r="O103" i="7" s="1"/>
  <c r="N104" i="7"/>
  <c r="N103" i="7" s="1"/>
  <c r="M104" i="7"/>
  <c r="M103" i="7" s="1"/>
  <c r="L104" i="7"/>
  <c r="L103" i="7" s="1"/>
  <c r="K104" i="7"/>
  <c r="K103" i="7" s="1"/>
  <c r="J104" i="7"/>
  <c r="J103" i="7" s="1"/>
  <c r="I104" i="7"/>
  <c r="I103" i="7" s="1"/>
  <c r="H104" i="7"/>
  <c r="H103" i="7" s="1"/>
  <c r="O101" i="7"/>
  <c r="O100" i="7" s="1"/>
  <c r="N101" i="7"/>
  <c r="N100" i="7" s="1"/>
  <c r="M101" i="7"/>
  <c r="M100" i="7" s="1"/>
  <c r="L101" i="7"/>
  <c r="L100" i="7" s="1"/>
  <c r="K101" i="7"/>
  <c r="K100" i="7" s="1"/>
  <c r="J101" i="7"/>
  <c r="J100" i="7" s="1"/>
  <c r="I101" i="7"/>
  <c r="I100" i="7" s="1"/>
  <c r="H101" i="7"/>
  <c r="H100" i="7" s="1"/>
  <c r="O98" i="7"/>
  <c r="O97" i="7" s="1"/>
  <c r="N98" i="7"/>
  <c r="N97" i="7" s="1"/>
  <c r="M98" i="7"/>
  <c r="M97" i="7" s="1"/>
  <c r="L98" i="7"/>
  <c r="L97" i="7" s="1"/>
  <c r="K98" i="7"/>
  <c r="K97" i="7" s="1"/>
  <c r="J98" i="7"/>
  <c r="J97" i="7" s="1"/>
  <c r="I98" i="7"/>
  <c r="I97" i="7" s="1"/>
  <c r="H98" i="7"/>
  <c r="H97" i="7" s="1"/>
  <c r="O92" i="7"/>
  <c r="O91" i="7" s="1"/>
  <c r="N92" i="7"/>
  <c r="N91" i="7" s="1"/>
  <c r="M92" i="7"/>
  <c r="M91" i="7" s="1"/>
  <c r="L92" i="7"/>
  <c r="L91" i="7" s="1"/>
  <c r="K92" i="7"/>
  <c r="K91" i="7" s="1"/>
  <c r="J92" i="7"/>
  <c r="J91" i="7" s="1"/>
  <c r="I92" i="7"/>
  <c r="I91" i="7" s="1"/>
  <c r="H92" i="7"/>
  <c r="H91" i="7" s="1"/>
  <c r="O89" i="7"/>
  <c r="O88" i="7" s="1"/>
  <c r="N89" i="7"/>
  <c r="N88" i="7" s="1"/>
  <c r="M89" i="7"/>
  <c r="M88" i="7" s="1"/>
  <c r="L89" i="7"/>
  <c r="L88" i="7" s="1"/>
  <c r="K89" i="7"/>
  <c r="K88" i="7" s="1"/>
  <c r="J89" i="7"/>
  <c r="J88" i="7" s="1"/>
  <c r="I89" i="7"/>
  <c r="I88" i="7" s="1"/>
  <c r="H89" i="7"/>
  <c r="H88" i="7" s="1"/>
  <c r="O87" i="7"/>
  <c r="O86" i="7" s="1"/>
  <c r="N87" i="7"/>
  <c r="N86" i="7" s="1"/>
  <c r="K87" i="7"/>
  <c r="K86" i="7" s="1"/>
  <c r="J87" i="7"/>
  <c r="J86" i="7" s="1"/>
  <c r="I87" i="7"/>
  <c r="I86" i="7" s="1"/>
  <c r="H87" i="7"/>
  <c r="H86" i="7" s="1"/>
  <c r="O84" i="7"/>
  <c r="N84" i="7"/>
  <c r="M84" i="7"/>
  <c r="L84" i="7"/>
  <c r="K84" i="7"/>
  <c r="J84" i="7"/>
  <c r="I84" i="7"/>
  <c r="H84" i="7"/>
  <c r="O83" i="7"/>
  <c r="N83" i="7"/>
  <c r="M83" i="7"/>
  <c r="L83" i="7"/>
  <c r="K83" i="7"/>
  <c r="J83" i="7"/>
  <c r="I83" i="7"/>
  <c r="H83" i="7"/>
  <c r="O80" i="7"/>
  <c r="O79" i="7" s="1"/>
  <c r="N80" i="7"/>
  <c r="N79" i="7" s="1"/>
  <c r="M80" i="7"/>
  <c r="M79" i="7" s="1"/>
  <c r="L80" i="7"/>
  <c r="L79" i="7" s="1"/>
  <c r="K80" i="7"/>
  <c r="K79" i="7" s="1"/>
  <c r="J80" i="7"/>
  <c r="J79" i="7" s="1"/>
  <c r="I80" i="7"/>
  <c r="I79" i="7" s="1"/>
  <c r="H80" i="7"/>
  <c r="H79" i="7" s="1"/>
  <c r="O74" i="7"/>
  <c r="O73" i="7" s="1"/>
  <c r="N74" i="7"/>
  <c r="N73" i="7" s="1"/>
  <c r="M74" i="7"/>
  <c r="L74" i="7"/>
  <c r="K74" i="7"/>
  <c r="K73" i="7" s="1"/>
  <c r="J74" i="7"/>
  <c r="J73" i="7" s="1"/>
  <c r="I74" i="7"/>
  <c r="I73" i="7" s="1"/>
  <c r="H74" i="7"/>
  <c r="H73" i="7" s="1"/>
  <c r="O71" i="7"/>
  <c r="O70" i="7" s="1"/>
  <c r="N71" i="7"/>
  <c r="N70" i="7" s="1"/>
  <c r="M71" i="7"/>
  <c r="I85" i="8" s="1"/>
  <c r="L71" i="7"/>
  <c r="K71" i="7"/>
  <c r="K70" i="7" s="1"/>
  <c r="J71" i="7"/>
  <c r="J70" i="7" s="1"/>
  <c r="I71" i="7"/>
  <c r="I70" i="7" s="1"/>
  <c r="H71" i="7"/>
  <c r="H70" i="7" s="1"/>
  <c r="O67" i="7"/>
  <c r="O66" i="7" s="1"/>
  <c r="N67" i="7"/>
  <c r="N66" i="7" s="1"/>
  <c r="M67" i="7"/>
  <c r="L67" i="7"/>
  <c r="K67" i="7"/>
  <c r="K66" i="7" s="1"/>
  <c r="J67" i="7"/>
  <c r="J66" i="7" s="1"/>
  <c r="I67" i="7"/>
  <c r="I66" i="7" s="1"/>
  <c r="H67" i="7"/>
  <c r="H66" i="7" s="1"/>
  <c r="O65" i="7"/>
  <c r="O64" i="7" s="1"/>
  <c r="N65" i="7"/>
  <c r="N64" i="7" s="1"/>
  <c r="M65" i="7"/>
  <c r="L65" i="7"/>
  <c r="K65" i="7"/>
  <c r="K64" i="7" s="1"/>
  <c r="J65" i="7"/>
  <c r="J64" i="7" s="1"/>
  <c r="I65" i="7"/>
  <c r="I64" i="7" s="1"/>
  <c r="H65" i="7"/>
  <c r="H64" i="7" s="1"/>
  <c r="O62" i="7"/>
  <c r="O61" i="7" s="1"/>
  <c r="N62" i="7"/>
  <c r="N61" i="7" s="1"/>
  <c r="M62" i="7"/>
  <c r="L62" i="7"/>
  <c r="K62" i="7"/>
  <c r="K61" i="7" s="1"/>
  <c r="J62" i="7"/>
  <c r="J61" i="7" s="1"/>
  <c r="I62" i="7"/>
  <c r="I61" i="7" s="1"/>
  <c r="H62" i="7"/>
  <c r="H61" i="7" s="1"/>
  <c r="O50" i="7"/>
  <c r="O49" i="7" s="1"/>
  <c r="N50" i="7"/>
  <c r="N49" i="7" s="1"/>
  <c r="M50" i="7"/>
  <c r="L50" i="7"/>
  <c r="K50" i="7"/>
  <c r="K49" i="7" s="1"/>
  <c r="J50" i="7"/>
  <c r="J49" i="7" s="1"/>
  <c r="I50" i="7"/>
  <c r="I49" i="7" s="1"/>
  <c r="H50" i="7"/>
  <c r="H49" i="7" s="1"/>
  <c r="O47" i="7"/>
  <c r="O46" i="7" s="1"/>
  <c r="N47" i="7"/>
  <c r="N46" i="7" s="1"/>
  <c r="M47" i="7"/>
  <c r="I63" i="8" s="1"/>
  <c r="L47" i="7"/>
  <c r="K47" i="7"/>
  <c r="K46" i="7" s="1"/>
  <c r="J47" i="7"/>
  <c r="J46" i="7" s="1"/>
  <c r="I47" i="7"/>
  <c r="I46" i="7" s="1"/>
  <c r="H47" i="7"/>
  <c r="H46" i="7" s="1"/>
  <c r="O44" i="7"/>
  <c r="O43" i="7" s="1"/>
  <c r="N44" i="7"/>
  <c r="N43" i="7" s="1"/>
  <c r="M44" i="7"/>
  <c r="I60" i="8" s="1"/>
  <c r="L44" i="7"/>
  <c r="H60" i="8" s="1"/>
  <c r="K44" i="7"/>
  <c r="K43" i="7" s="1"/>
  <c r="J44" i="7"/>
  <c r="J43" i="7" s="1"/>
  <c r="I44" i="7"/>
  <c r="I43" i="7" s="1"/>
  <c r="H44" i="7"/>
  <c r="H43" i="7" s="1"/>
  <c r="O41" i="7"/>
  <c r="O40" i="7" s="1"/>
  <c r="N41" i="7"/>
  <c r="N40" i="7" s="1"/>
  <c r="M41" i="7"/>
  <c r="L41" i="7"/>
  <c r="K41" i="7"/>
  <c r="K40" i="7" s="1"/>
  <c r="J41" i="7"/>
  <c r="J40" i="7" s="1"/>
  <c r="I41" i="7"/>
  <c r="I40" i="7" s="1"/>
  <c r="H41" i="7"/>
  <c r="H40" i="7" s="1"/>
  <c r="O38" i="7"/>
  <c r="O37" i="7" s="1"/>
  <c r="N38" i="7"/>
  <c r="N37" i="7" s="1"/>
  <c r="M38" i="7"/>
  <c r="L38" i="7"/>
  <c r="K38" i="7"/>
  <c r="K37" i="7" s="1"/>
  <c r="J38" i="7"/>
  <c r="J37" i="7" s="1"/>
  <c r="I38" i="7"/>
  <c r="I37" i="7" s="1"/>
  <c r="H38" i="7"/>
  <c r="H37" i="7" s="1"/>
  <c r="O32" i="7"/>
  <c r="O31" i="7" s="1"/>
  <c r="N32" i="7"/>
  <c r="N31" i="7" s="1"/>
  <c r="M32" i="7"/>
  <c r="I45" i="8" s="1"/>
  <c r="L32" i="7"/>
  <c r="H45" i="8" s="1"/>
  <c r="K32" i="7"/>
  <c r="K31" i="7" s="1"/>
  <c r="J32" i="7"/>
  <c r="J31" i="7" s="1"/>
  <c r="I32" i="7"/>
  <c r="I31" i="7" s="1"/>
  <c r="H32" i="7"/>
  <c r="H31" i="7" s="1"/>
  <c r="O29" i="7"/>
  <c r="O28" i="7" s="1"/>
  <c r="N29" i="7"/>
  <c r="N28" i="7" s="1"/>
  <c r="M29" i="7"/>
  <c r="L29" i="7"/>
  <c r="K29" i="7"/>
  <c r="K28" i="7" s="1"/>
  <c r="J29" i="7"/>
  <c r="J28" i="7" s="1"/>
  <c r="I29" i="7"/>
  <c r="I28" i="7" s="1"/>
  <c r="H29" i="7"/>
  <c r="H28" i="7" s="1"/>
  <c r="O22" i="7"/>
  <c r="O21" i="7" s="1"/>
  <c r="N22" i="7"/>
  <c r="N21" i="7" s="1"/>
  <c r="K22" i="7"/>
  <c r="K21" i="7" s="1"/>
  <c r="J22" i="7"/>
  <c r="J21" i="7" s="1"/>
  <c r="I22" i="7"/>
  <c r="I21" i="7" s="1"/>
  <c r="H22" i="7"/>
  <c r="H21" i="7" s="1"/>
  <c r="O17" i="7"/>
  <c r="O15" i="7" s="1"/>
  <c r="K17" i="7"/>
  <c r="K15" i="7" s="1"/>
  <c r="J17" i="7"/>
  <c r="J15" i="7" s="1"/>
  <c r="I17" i="7"/>
  <c r="I15" i="7" s="1"/>
  <c r="H17" i="7"/>
  <c r="H15" i="7" s="1"/>
  <c r="H71" i="8" l="1"/>
  <c r="L49" i="7"/>
  <c r="I58" i="10"/>
  <c r="M28" i="7"/>
  <c r="J33" i="10"/>
  <c r="M34" i="7"/>
  <c r="L34" i="7"/>
  <c r="L58" i="7"/>
  <c r="L21" i="7"/>
  <c r="I22" i="10"/>
  <c r="H24" i="8"/>
  <c r="I51" i="8"/>
  <c r="L28" i="7"/>
  <c r="I33" i="10"/>
  <c r="M66" i="7"/>
  <c r="J110" i="10"/>
  <c r="M58" i="7"/>
  <c r="M21" i="7"/>
  <c r="J22" i="10"/>
  <c r="I24" i="8"/>
  <c r="M40" i="7"/>
  <c r="L37" i="7"/>
  <c r="L46" i="7"/>
  <c r="L64" i="7"/>
  <c r="I108" i="10"/>
  <c r="L73" i="7"/>
  <c r="I117" i="10"/>
  <c r="H27" i="8"/>
  <c r="L40" i="7"/>
  <c r="I27" i="8"/>
  <c r="M46" i="7"/>
  <c r="L25" i="7"/>
  <c r="I28" i="10"/>
  <c r="I81" i="8"/>
  <c r="I71" i="8"/>
  <c r="M64" i="7"/>
  <c r="J108" i="10"/>
  <c r="H79" i="8"/>
  <c r="H57" i="8"/>
  <c r="H42" i="8"/>
  <c r="M49" i="7"/>
  <c r="J58" i="10"/>
  <c r="M25" i="7"/>
  <c r="J28" i="10"/>
  <c r="L31" i="7"/>
  <c r="I37" i="10"/>
  <c r="L43" i="7"/>
  <c r="L61" i="7"/>
  <c r="I85" i="10"/>
  <c r="I79" i="10"/>
  <c r="L70" i="7"/>
  <c r="I114" i="10"/>
  <c r="I79" i="8"/>
  <c r="I57" i="8"/>
  <c r="I42" i="8"/>
  <c r="M37" i="7"/>
  <c r="M73" i="7"/>
  <c r="J117" i="10"/>
  <c r="M31" i="7"/>
  <c r="J37" i="10"/>
  <c r="M43" i="7"/>
  <c r="M61" i="7"/>
  <c r="J85" i="10"/>
  <c r="J79" i="10"/>
  <c r="M70" i="7"/>
  <c r="J114" i="10"/>
  <c r="M52" i="7"/>
  <c r="J61" i="10"/>
  <c r="L66" i="7"/>
  <c r="I110" i="10"/>
  <c r="L52" i="7"/>
  <c r="I61" i="10"/>
  <c r="H88" i="8"/>
  <c r="H76" i="8"/>
  <c r="H66" i="8"/>
  <c r="H54" i="8"/>
  <c r="H37" i="8"/>
  <c r="H81" i="8"/>
  <c r="I88" i="8"/>
  <c r="I76" i="8"/>
  <c r="I66" i="8"/>
  <c r="I54" i="8"/>
  <c r="I37" i="8"/>
  <c r="O103" i="8"/>
  <c r="J79" i="8"/>
  <c r="J78" i="8" s="1"/>
  <c r="O79" i="8"/>
  <c r="J102" i="8"/>
  <c r="K102" i="8"/>
  <c r="N102" i="8"/>
  <c r="M102" i="8"/>
  <c r="M13" i="8" s="1"/>
  <c r="L102" i="8"/>
  <c r="L13" i="8" s="1"/>
  <c r="J90" i="8"/>
  <c r="K90" i="8"/>
  <c r="N90" i="8"/>
  <c r="O90" i="8"/>
  <c r="K218" i="8"/>
  <c r="K217" i="8" s="1"/>
  <c r="O105" i="8"/>
  <c r="O104" i="8" s="1"/>
  <c r="O102" i="8" s="1"/>
  <c r="O210" i="8"/>
  <c r="O207" i="8" s="1"/>
  <c r="O218" i="8"/>
  <c r="O217" i="8" s="1"/>
  <c r="N103" i="8"/>
  <c r="K24" i="8"/>
  <c r="K23" i="8" s="1"/>
  <c r="N206" i="8"/>
  <c r="N218" i="8"/>
  <c r="N217" i="8" s="1"/>
  <c r="J218" i="8"/>
  <c r="J205" i="8" s="1"/>
  <c r="J204" i="8" s="1"/>
  <c r="K79" i="8"/>
  <c r="K78" i="8" s="1"/>
  <c r="K81" i="8"/>
  <c r="K80" i="8" s="1"/>
  <c r="N79" i="8"/>
  <c r="J81" i="8"/>
  <c r="J80" i="8" s="1"/>
  <c r="J17" i="8"/>
  <c r="M103" i="8"/>
  <c r="L103" i="8"/>
  <c r="J92" i="8"/>
  <c r="K92" i="8"/>
  <c r="J206" i="8"/>
  <c r="L87" i="7"/>
  <c r="N17" i="7"/>
  <c r="N15" i="7" s="1"/>
  <c r="M17" i="7"/>
  <c r="L17" i="7"/>
  <c r="L15" i="7" s="1"/>
  <c r="L86" i="7"/>
  <c r="M86" i="7"/>
  <c r="L165" i="7"/>
  <c r="M165" i="7"/>
  <c r="N164" i="7"/>
  <c r="J165" i="7"/>
  <c r="J164" i="7" s="1"/>
  <c r="K165" i="7"/>
  <c r="K164" i="7" s="1"/>
  <c r="O78" i="7"/>
  <c r="O76" i="7" s="1"/>
  <c r="J166" i="7"/>
  <c r="K166" i="7"/>
  <c r="O166" i="7"/>
  <c r="O165" i="7" s="1"/>
  <c r="O164" i="7" s="1"/>
  <c r="L78" i="7"/>
  <c r="L76" i="7" s="1"/>
  <c r="K78" i="7"/>
  <c r="K76" i="7" s="1"/>
  <c r="M78" i="7"/>
  <c r="M76" i="7" s="1"/>
  <c r="N78" i="7"/>
  <c r="N76" i="7" s="1"/>
  <c r="H165" i="7"/>
  <c r="H164" i="7" s="1"/>
  <c r="H78" i="7"/>
  <c r="I165" i="7"/>
  <c r="I164" i="7" s="1"/>
  <c r="I78" i="7"/>
  <c r="J78" i="7"/>
  <c r="L164" i="7"/>
  <c r="I16" i="10" l="1"/>
  <c r="H15" i="8"/>
  <c r="J36" i="10"/>
  <c r="I44" i="8"/>
  <c r="I78" i="10"/>
  <c r="I84" i="10"/>
  <c r="H75" i="8"/>
  <c r="J21" i="10"/>
  <c r="I23" i="8"/>
  <c r="I60" i="10"/>
  <c r="H68" i="8"/>
  <c r="J107" i="10"/>
  <c r="I78" i="8"/>
  <c r="I116" i="10"/>
  <c r="H87" i="8"/>
  <c r="J116" i="10"/>
  <c r="I87" i="8"/>
  <c r="H59" i="8"/>
  <c r="H72" i="8"/>
  <c r="I107" i="10"/>
  <c r="H78" i="8"/>
  <c r="I72" i="8"/>
  <c r="I53" i="8"/>
  <c r="I36" i="10"/>
  <c r="H44" i="8"/>
  <c r="H50" i="8"/>
  <c r="I21" i="10"/>
  <c r="H23" i="8"/>
  <c r="J113" i="10"/>
  <c r="I84" i="8"/>
  <c r="I27" i="10"/>
  <c r="H36" i="8"/>
  <c r="H62" i="8"/>
  <c r="J109" i="10"/>
  <c r="I80" i="8"/>
  <c r="J60" i="10"/>
  <c r="I68" i="8"/>
  <c r="J27" i="10"/>
  <c r="I36" i="8"/>
  <c r="I50" i="8"/>
  <c r="I62" i="8"/>
  <c r="H39" i="8"/>
  <c r="M15" i="7"/>
  <c r="I17" i="8"/>
  <c r="J84" i="10"/>
  <c r="J78" i="10"/>
  <c r="I75" i="8"/>
  <c r="J57" i="10"/>
  <c r="I65" i="8"/>
  <c r="I39" i="8"/>
  <c r="H17" i="8"/>
  <c r="I109" i="10"/>
  <c r="H80" i="8"/>
  <c r="H53" i="8"/>
  <c r="I113" i="10"/>
  <c r="H84" i="8"/>
  <c r="I56" i="8"/>
  <c r="I59" i="8"/>
  <c r="H56" i="8"/>
  <c r="I57" i="10"/>
  <c r="H65" i="8"/>
  <c r="O78" i="8"/>
  <c r="K205" i="8"/>
  <c r="K204" i="8" s="1"/>
  <c r="K13" i="8" s="1"/>
  <c r="K10" i="8" s="1"/>
  <c r="O205" i="8"/>
  <c r="O204" i="8" s="1"/>
  <c r="O13" i="8" s="1"/>
  <c r="O206" i="8"/>
  <c r="K15" i="8"/>
  <c r="N205" i="8"/>
  <c r="N204" i="8" s="1"/>
  <c r="N13" i="8" s="1"/>
  <c r="N10" i="8" s="1"/>
  <c r="J217" i="8"/>
  <c r="J13" i="8"/>
  <c r="J10" i="8" s="1"/>
  <c r="J15" i="8"/>
  <c r="N78" i="8"/>
  <c r="L10" i="8"/>
  <c r="M10" i="8"/>
  <c r="K13" i="7"/>
  <c r="K10" i="7" s="1"/>
  <c r="N13" i="7"/>
  <c r="N10" i="7" s="1"/>
  <c r="O13" i="7"/>
  <c r="O10" i="7" s="1"/>
  <c r="M13" i="7"/>
  <c r="H13" i="7"/>
  <c r="H10" i="7" s="1"/>
  <c r="H76" i="7"/>
  <c r="I76" i="7"/>
  <c r="I13" i="7"/>
  <c r="I10" i="7" s="1"/>
  <c r="J13" i="7"/>
  <c r="J10" i="7" s="1"/>
  <c r="J76" i="7"/>
  <c r="L13" i="7"/>
  <c r="M164" i="7"/>
  <c r="I497" i="5"/>
  <c r="H497" i="5"/>
  <c r="I478" i="5"/>
  <c r="H478" i="5"/>
  <c r="M10" i="7" l="1"/>
  <c r="J14" i="10"/>
  <c r="I13" i="8"/>
  <c r="J16" i="10"/>
  <c r="I15" i="8"/>
  <c r="L10" i="7"/>
  <c r="I14" i="10"/>
  <c r="H13" i="8"/>
  <c r="O10" i="8"/>
  <c r="I428" i="5"/>
  <c r="I427" i="5" s="1"/>
  <c r="J428" i="5"/>
  <c r="J427" i="5" s="1"/>
  <c r="K428" i="5"/>
  <c r="K427" i="5" s="1"/>
  <c r="L428" i="5"/>
  <c r="L427" i="5" s="1"/>
  <c r="M428" i="5"/>
  <c r="M427" i="5" s="1"/>
  <c r="N428" i="5"/>
  <c r="N427" i="5" s="1"/>
  <c r="O428" i="5"/>
  <c r="O427" i="5" s="1"/>
  <c r="H428" i="5"/>
  <c r="H427" i="5" s="1"/>
  <c r="I425" i="5"/>
  <c r="I424" i="5" s="1"/>
  <c r="J425" i="5"/>
  <c r="J424" i="5" s="1"/>
  <c r="K425" i="5"/>
  <c r="K424" i="5" s="1"/>
  <c r="L425" i="5"/>
  <c r="L424" i="5" s="1"/>
  <c r="M425" i="5"/>
  <c r="M424" i="5" s="1"/>
  <c r="N425" i="5"/>
  <c r="N424" i="5" s="1"/>
  <c r="O425" i="5"/>
  <c r="O424" i="5" s="1"/>
  <c r="H425" i="5"/>
  <c r="H424" i="5" s="1"/>
  <c r="I422" i="5"/>
  <c r="I421" i="5" s="1"/>
  <c r="J422" i="5"/>
  <c r="J421" i="5" s="1"/>
  <c r="K422" i="5"/>
  <c r="K421" i="5" s="1"/>
  <c r="L422" i="5"/>
  <c r="L421" i="5" s="1"/>
  <c r="M422" i="5"/>
  <c r="M421" i="5" s="1"/>
  <c r="N422" i="5"/>
  <c r="N421" i="5" s="1"/>
  <c r="O422" i="5"/>
  <c r="O421" i="5" s="1"/>
  <c r="H422" i="5"/>
  <c r="H421" i="5" s="1"/>
  <c r="I11" i="10" l="1"/>
  <c r="H10" i="8"/>
  <c r="J11" i="10"/>
  <c r="I10" i="8"/>
  <c r="H331" i="5"/>
  <c r="I331" i="5"/>
  <c r="J331" i="5"/>
  <c r="K331" i="5"/>
  <c r="L331" i="5"/>
  <c r="M331" i="5"/>
  <c r="N331" i="5"/>
  <c r="O331" i="5"/>
  <c r="I325" i="5"/>
  <c r="I324" i="5" s="1"/>
  <c r="J325" i="5"/>
  <c r="J324" i="5" s="1"/>
  <c r="K325" i="5"/>
  <c r="K324" i="5" s="1"/>
  <c r="L325" i="5"/>
  <c r="L324" i="5" s="1"/>
  <c r="M325" i="5"/>
  <c r="M324" i="5" s="1"/>
  <c r="N325" i="5"/>
  <c r="N324" i="5" s="1"/>
  <c r="O325" i="5"/>
  <c r="O324" i="5" s="1"/>
  <c r="H325" i="5"/>
  <c r="H324" i="5" s="1"/>
  <c r="I322" i="5"/>
  <c r="I321" i="5" s="1"/>
  <c r="J322" i="5"/>
  <c r="J321" i="5" s="1"/>
  <c r="K322" i="5"/>
  <c r="K321" i="5" s="1"/>
  <c r="L322" i="5"/>
  <c r="L321" i="5" s="1"/>
  <c r="M322" i="5"/>
  <c r="M321" i="5" s="1"/>
  <c r="N322" i="5"/>
  <c r="N321" i="5" s="1"/>
  <c r="O322" i="5"/>
  <c r="O321" i="5" s="1"/>
  <c r="H322" i="5"/>
  <c r="H321" i="5" s="1"/>
  <c r="I319" i="5"/>
  <c r="I318" i="5" s="1"/>
  <c r="J319" i="5"/>
  <c r="J318" i="5" s="1"/>
  <c r="K319" i="5"/>
  <c r="K318" i="5" s="1"/>
  <c r="L319" i="5"/>
  <c r="L318" i="5" s="1"/>
  <c r="M319" i="5"/>
  <c r="M318" i="5" s="1"/>
  <c r="N319" i="5"/>
  <c r="N318" i="5" s="1"/>
  <c r="O319" i="5"/>
  <c r="O318" i="5" s="1"/>
  <c r="H319" i="5"/>
  <c r="H318" i="5" s="1"/>
  <c r="I316" i="5"/>
  <c r="I315" i="5" s="1"/>
  <c r="J316" i="5"/>
  <c r="J315" i="5" s="1"/>
  <c r="K316" i="5"/>
  <c r="K315" i="5" s="1"/>
  <c r="L316" i="5"/>
  <c r="L315" i="5" s="1"/>
  <c r="M316" i="5"/>
  <c r="M315" i="5" s="1"/>
  <c r="N316" i="5"/>
  <c r="N315" i="5" s="1"/>
  <c r="O316" i="5"/>
  <c r="O315" i="5" s="1"/>
  <c r="H316" i="5"/>
  <c r="H315" i="5" s="1"/>
  <c r="I313" i="5"/>
  <c r="I312" i="5" s="1"/>
  <c r="J313" i="5"/>
  <c r="J312" i="5" s="1"/>
  <c r="K313" i="5"/>
  <c r="K312" i="5" s="1"/>
  <c r="L313" i="5"/>
  <c r="L312" i="5" s="1"/>
  <c r="M313" i="5"/>
  <c r="M312" i="5" s="1"/>
  <c r="N313" i="5"/>
  <c r="N312" i="5" s="1"/>
  <c r="O313" i="5"/>
  <c r="O312" i="5" s="1"/>
  <c r="H313" i="5"/>
  <c r="H312" i="5" s="1"/>
  <c r="I310" i="5"/>
  <c r="I309" i="5" s="1"/>
  <c r="J310" i="5"/>
  <c r="J309" i="5" s="1"/>
  <c r="K310" i="5"/>
  <c r="K309" i="5" s="1"/>
  <c r="L310" i="5"/>
  <c r="L309" i="5" s="1"/>
  <c r="M310" i="5"/>
  <c r="M309" i="5" s="1"/>
  <c r="N310" i="5"/>
  <c r="N309" i="5" s="1"/>
  <c r="O310" i="5"/>
  <c r="O309" i="5" s="1"/>
  <c r="H310" i="5"/>
  <c r="H309" i="5" s="1"/>
  <c r="I307" i="5"/>
  <c r="I306" i="5" s="1"/>
  <c r="J307" i="5"/>
  <c r="J306" i="5" s="1"/>
  <c r="K307" i="5"/>
  <c r="K306" i="5" s="1"/>
  <c r="L307" i="5"/>
  <c r="L306" i="5" s="1"/>
  <c r="M307" i="5"/>
  <c r="M306" i="5" s="1"/>
  <c r="N307" i="5"/>
  <c r="N306" i="5" s="1"/>
  <c r="O307" i="5"/>
  <c r="O306" i="5" s="1"/>
  <c r="H307" i="5"/>
  <c r="H306" i="5" s="1"/>
  <c r="I304" i="5"/>
  <c r="I303" i="5" s="1"/>
  <c r="J304" i="5"/>
  <c r="J303" i="5" s="1"/>
  <c r="K304" i="5"/>
  <c r="K303" i="5" s="1"/>
  <c r="L304" i="5"/>
  <c r="L303" i="5" s="1"/>
  <c r="M304" i="5"/>
  <c r="M303" i="5" s="1"/>
  <c r="N304" i="5"/>
  <c r="N303" i="5" s="1"/>
  <c r="O304" i="5"/>
  <c r="O303" i="5" s="1"/>
  <c r="H304" i="5"/>
  <c r="H303" i="5" s="1"/>
  <c r="I301" i="5"/>
  <c r="I300" i="5" s="1"/>
  <c r="J301" i="5"/>
  <c r="J300" i="5" s="1"/>
  <c r="K301" i="5"/>
  <c r="K300" i="5" s="1"/>
  <c r="L301" i="5"/>
  <c r="L300" i="5" s="1"/>
  <c r="M301" i="5"/>
  <c r="M300" i="5" s="1"/>
  <c r="N301" i="5"/>
  <c r="N300" i="5" s="1"/>
  <c r="O301" i="5"/>
  <c r="O300" i="5" s="1"/>
  <c r="H301" i="5"/>
  <c r="H300" i="5" s="1"/>
  <c r="I298" i="5"/>
  <c r="I297" i="5" s="1"/>
  <c r="J298" i="5"/>
  <c r="J297" i="5" s="1"/>
  <c r="K298" i="5"/>
  <c r="K297" i="5" s="1"/>
  <c r="L298" i="5"/>
  <c r="L297" i="5" s="1"/>
  <c r="M298" i="5"/>
  <c r="M297" i="5" s="1"/>
  <c r="N298" i="5"/>
  <c r="N297" i="5" s="1"/>
  <c r="O298" i="5"/>
  <c r="O297" i="5" s="1"/>
  <c r="H298" i="5"/>
  <c r="H297" i="5" s="1"/>
  <c r="I295" i="5"/>
  <c r="I294" i="5" s="1"/>
  <c r="J295" i="5"/>
  <c r="J294" i="5" s="1"/>
  <c r="K295" i="5"/>
  <c r="K294" i="5" s="1"/>
  <c r="L295" i="5"/>
  <c r="L294" i="5" s="1"/>
  <c r="M295" i="5"/>
  <c r="M294" i="5" s="1"/>
  <c r="N295" i="5"/>
  <c r="N294" i="5" s="1"/>
  <c r="O295" i="5"/>
  <c r="O294" i="5" s="1"/>
  <c r="H295" i="5"/>
  <c r="H294" i="5" s="1"/>
  <c r="I292" i="5"/>
  <c r="I291" i="5" s="1"/>
  <c r="J292" i="5"/>
  <c r="J291" i="5" s="1"/>
  <c r="K292" i="5"/>
  <c r="K291" i="5" s="1"/>
  <c r="L292" i="5"/>
  <c r="L291" i="5" s="1"/>
  <c r="M292" i="5"/>
  <c r="M291" i="5" s="1"/>
  <c r="N292" i="5"/>
  <c r="N291" i="5" s="1"/>
  <c r="O292" i="5"/>
  <c r="O291" i="5" s="1"/>
  <c r="H292" i="5"/>
  <c r="H291" i="5" s="1"/>
  <c r="I289" i="5"/>
  <c r="I288" i="5" s="1"/>
  <c r="J289" i="5"/>
  <c r="J288" i="5" s="1"/>
  <c r="K289" i="5"/>
  <c r="K288" i="5" s="1"/>
  <c r="L289" i="5"/>
  <c r="L288" i="5" s="1"/>
  <c r="M289" i="5"/>
  <c r="M288" i="5" s="1"/>
  <c r="N289" i="5"/>
  <c r="N288" i="5" s="1"/>
  <c r="O289" i="5"/>
  <c r="O288" i="5" s="1"/>
  <c r="H289" i="5"/>
  <c r="H288" i="5" s="1"/>
  <c r="I286" i="5"/>
  <c r="I285" i="5" s="1"/>
  <c r="J286" i="5"/>
  <c r="J285" i="5" s="1"/>
  <c r="K286" i="5"/>
  <c r="K285" i="5" s="1"/>
  <c r="L286" i="5"/>
  <c r="L285" i="5" s="1"/>
  <c r="M286" i="5"/>
  <c r="M285" i="5" s="1"/>
  <c r="N286" i="5"/>
  <c r="N285" i="5" s="1"/>
  <c r="O286" i="5"/>
  <c r="O285" i="5" s="1"/>
  <c r="H286" i="5"/>
  <c r="H285" i="5" s="1"/>
  <c r="I283" i="5"/>
  <c r="I282" i="5" s="1"/>
  <c r="J283" i="5"/>
  <c r="J282" i="5" s="1"/>
  <c r="K283" i="5"/>
  <c r="K282" i="5" s="1"/>
  <c r="L283" i="5"/>
  <c r="L282" i="5" s="1"/>
  <c r="M283" i="5"/>
  <c r="M282" i="5" s="1"/>
  <c r="N283" i="5"/>
  <c r="N282" i="5" s="1"/>
  <c r="O283" i="5"/>
  <c r="O282" i="5" s="1"/>
  <c r="H283" i="5"/>
  <c r="H282" i="5" s="1"/>
  <c r="I280" i="5"/>
  <c r="I279" i="5" s="1"/>
  <c r="J280" i="5"/>
  <c r="J279" i="5" s="1"/>
  <c r="K280" i="5"/>
  <c r="K279" i="5" s="1"/>
  <c r="L280" i="5"/>
  <c r="L279" i="5" s="1"/>
  <c r="M280" i="5"/>
  <c r="M279" i="5" s="1"/>
  <c r="N280" i="5"/>
  <c r="N279" i="5" s="1"/>
  <c r="O280" i="5"/>
  <c r="O279" i="5" s="1"/>
  <c r="H280" i="5"/>
  <c r="H279" i="5" s="1"/>
  <c r="I277" i="5"/>
  <c r="I276" i="5" s="1"/>
  <c r="J277" i="5"/>
  <c r="J276" i="5" s="1"/>
  <c r="K277" i="5"/>
  <c r="K276" i="5" s="1"/>
  <c r="L277" i="5"/>
  <c r="L276" i="5" s="1"/>
  <c r="M277" i="5"/>
  <c r="M276" i="5" s="1"/>
  <c r="N277" i="5"/>
  <c r="N276" i="5" s="1"/>
  <c r="O277" i="5"/>
  <c r="O276" i="5" s="1"/>
  <c r="H277" i="5"/>
  <c r="H276" i="5" s="1"/>
  <c r="I274" i="5"/>
  <c r="I273" i="5" s="1"/>
  <c r="J274" i="5"/>
  <c r="J273" i="5" s="1"/>
  <c r="K274" i="5"/>
  <c r="K273" i="5" s="1"/>
  <c r="L274" i="5"/>
  <c r="L273" i="5" s="1"/>
  <c r="M274" i="5"/>
  <c r="M273" i="5" s="1"/>
  <c r="N274" i="5"/>
  <c r="N273" i="5" s="1"/>
  <c r="O274" i="5"/>
  <c r="O273" i="5" s="1"/>
  <c r="H274" i="5"/>
  <c r="H273" i="5" s="1"/>
  <c r="I271" i="5"/>
  <c r="I270" i="5" s="1"/>
  <c r="J271" i="5"/>
  <c r="J270" i="5" s="1"/>
  <c r="K271" i="5"/>
  <c r="K270" i="5" s="1"/>
  <c r="L271" i="5"/>
  <c r="L270" i="5" s="1"/>
  <c r="M271" i="5"/>
  <c r="M270" i="5" s="1"/>
  <c r="N271" i="5"/>
  <c r="N270" i="5" s="1"/>
  <c r="O271" i="5"/>
  <c r="O270" i="5" s="1"/>
  <c r="H271" i="5"/>
  <c r="H270" i="5" s="1"/>
  <c r="I268" i="5"/>
  <c r="I267" i="5" s="1"/>
  <c r="J268" i="5"/>
  <c r="J267" i="5" s="1"/>
  <c r="K268" i="5"/>
  <c r="K267" i="5" s="1"/>
  <c r="L268" i="5"/>
  <c r="L267" i="5" s="1"/>
  <c r="M268" i="5"/>
  <c r="M267" i="5" s="1"/>
  <c r="N268" i="5"/>
  <c r="N267" i="5" s="1"/>
  <c r="O268" i="5"/>
  <c r="O267" i="5" s="1"/>
  <c r="H268" i="5"/>
  <c r="H267" i="5" s="1"/>
  <c r="I265" i="5"/>
  <c r="I264" i="5" s="1"/>
  <c r="J265" i="5"/>
  <c r="J264" i="5" s="1"/>
  <c r="K265" i="5"/>
  <c r="K264" i="5" s="1"/>
  <c r="L265" i="5"/>
  <c r="L264" i="5" s="1"/>
  <c r="M265" i="5"/>
  <c r="M264" i="5" s="1"/>
  <c r="N265" i="5"/>
  <c r="N264" i="5" s="1"/>
  <c r="O265" i="5"/>
  <c r="O264" i="5" s="1"/>
  <c r="H265" i="5"/>
  <c r="H264" i="5" s="1"/>
  <c r="I262" i="5" l="1"/>
  <c r="I261" i="5" s="1"/>
  <c r="J262" i="5"/>
  <c r="J261" i="5" s="1"/>
  <c r="K262" i="5"/>
  <c r="K261" i="5" s="1"/>
  <c r="L262" i="5"/>
  <c r="L261" i="5" s="1"/>
  <c r="M262" i="5"/>
  <c r="M261" i="5" s="1"/>
  <c r="N262" i="5"/>
  <c r="N261" i="5" s="1"/>
  <c r="O262" i="5"/>
  <c r="O261" i="5" s="1"/>
  <c r="H262" i="5"/>
  <c r="H261" i="5" s="1"/>
  <c r="I259" i="5"/>
  <c r="I258" i="5" s="1"/>
  <c r="J259" i="5"/>
  <c r="J258" i="5" s="1"/>
  <c r="K259" i="5"/>
  <c r="K258" i="5" s="1"/>
  <c r="L259" i="5"/>
  <c r="L258" i="5" s="1"/>
  <c r="M259" i="5"/>
  <c r="M258" i="5" s="1"/>
  <c r="N259" i="5"/>
  <c r="N258" i="5" s="1"/>
  <c r="O259" i="5"/>
  <c r="O258" i="5" s="1"/>
  <c r="H259" i="5"/>
  <c r="H258" i="5" s="1"/>
  <c r="I256" i="5"/>
  <c r="I255" i="5" s="1"/>
  <c r="J256" i="5"/>
  <c r="J255" i="5" s="1"/>
  <c r="K256" i="5"/>
  <c r="K255" i="5" s="1"/>
  <c r="L256" i="5"/>
  <c r="L255" i="5" s="1"/>
  <c r="M256" i="5"/>
  <c r="M255" i="5" s="1"/>
  <c r="N256" i="5"/>
  <c r="N255" i="5" s="1"/>
  <c r="O256" i="5"/>
  <c r="O255" i="5" s="1"/>
  <c r="H256" i="5"/>
  <c r="H255" i="5" s="1"/>
  <c r="I253" i="5"/>
  <c r="I252" i="5" s="1"/>
  <c r="J253" i="5"/>
  <c r="J252" i="5" s="1"/>
  <c r="K253" i="5"/>
  <c r="K252" i="5" s="1"/>
  <c r="L253" i="5"/>
  <c r="L252" i="5" s="1"/>
  <c r="M253" i="5"/>
  <c r="M252" i="5" s="1"/>
  <c r="N253" i="5"/>
  <c r="N252" i="5" s="1"/>
  <c r="O253" i="5"/>
  <c r="O252" i="5" s="1"/>
  <c r="H253" i="5"/>
  <c r="H252" i="5" s="1"/>
  <c r="I250" i="5"/>
  <c r="I249" i="5" s="1"/>
  <c r="J250" i="5"/>
  <c r="J249" i="5" s="1"/>
  <c r="K250" i="5"/>
  <c r="K249" i="5" s="1"/>
  <c r="L250" i="5"/>
  <c r="L249" i="5" s="1"/>
  <c r="M250" i="5"/>
  <c r="M249" i="5" s="1"/>
  <c r="N250" i="5"/>
  <c r="N249" i="5" s="1"/>
  <c r="O250" i="5"/>
  <c r="O249" i="5" s="1"/>
  <c r="H250" i="5"/>
  <c r="H249" i="5" s="1"/>
  <c r="I247" i="5"/>
  <c r="I246" i="5" s="1"/>
  <c r="J247" i="5"/>
  <c r="J246" i="5" s="1"/>
  <c r="K247" i="5"/>
  <c r="K246" i="5" s="1"/>
  <c r="L247" i="5"/>
  <c r="L246" i="5" s="1"/>
  <c r="M247" i="5"/>
  <c r="M246" i="5" s="1"/>
  <c r="N247" i="5"/>
  <c r="N246" i="5" s="1"/>
  <c r="O247" i="5"/>
  <c r="O246" i="5" s="1"/>
  <c r="H247" i="5"/>
  <c r="H246" i="5" s="1"/>
  <c r="I244" i="5"/>
  <c r="I243" i="5" s="1"/>
  <c r="J244" i="5"/>
  <c r="J243" i="5" s="1"/>
  <c r="K244" i="5"/>
  <c r="K243" i="5" s="1"/>
  <c r="L244" i="5"/>
  <c r="L243" i="5" s="1"/>
  <c r="M244" i="5"/>
  <c r="M243" i="5" s="1"/>
  <c r="N244" i="5"/>
  <c r="N243" i="5" s="1"/>
  <c r="O244" i="5"/>
  <c r="O243" i="5" s="1"/>
  <c r="H244" i="5"/>
  <c r="H243" i="5" s="1"/>
  <c r="I241" i="5"/>
  <c r="I240" i="5" s="1"/>
  <c r="J241" i="5"/>
  <c r="J240" i="5" s="1"/>
  <c r="K241" i="5"/>
  <c r="K240" i="5" s="1"/>
  <c r="L241" i="5"/>
  <c r="L240" i="5" s="1"/>
  <c r="M241" i="5"/>
  <c r="M240" i="5" s="1"/>
  <c r="N241" i="5"/>
  <c r="N240" i="5" s="1"/>
  <c r="O241" i="5"/>
  <c r="O240" i="5" s="1"/>
  <c r="H241" i="5"/>
  <c r="H240" i="5" s="1"/>
  <c r="I238" i="5"/>
  <c r="I237" i="5" s="1"/>
  <c r="J238" i="5"/>
  <c r="J237" i="5" s="1"/>
  <c r="K238" i="5"/>
  <c r="K237" i="5" s="1"/>
  <c r="L238" i="5"/>
  <c r="L237" i="5" s="1"/>
  <c r="M238" i="5"/>
  <c r="M237" i="5" s="1"/>
  <c r="N238" i="5"/>
  <c r="N237" i="5" s="1"/>
  <c r="O238" i="5"/>
  <c r="O237" i="5" s="1"/>
  <c r="H238" i="5"/>
  <c r="H237" i="5" s="1"/>
  <c r="I235" i="5"/>
  <c r="I234" i="5" s="1"/>
  <c r="J235" i="5"/>
  <c r="J234" i="5" s="1"/>
  <c r="K235" i="5"/>
  <c r="K234" i="5" s="1"/>
  <c r="L235" i="5"/>
  <c r="L234" i="5" s="1"/>
  <c r="M235" i="5"/>
  <c r="M234" i="5" s="1"/>
  <c r="N235" i="5"/>
  <c r="N234" i="5" s="1"/>
  <c r="O235" i="5"/>
  <c r="O234" i="5" s="1"/>
  <c r="H235" i="5"/>
  <c r="H234" i="5" s="1"/>
  <c r="I232" i="5"/>
  <c r="I231" i="5" s="1"/>
  <c r="J232" i="5"/>
  <c r="J231" i="5" s="1"/>
  <c r="K232" i="5"/>
  <c r="K231" i="5" s="1"/>
  <c r="L232" i="5"/>
  <c r="L231" i="5" s="1"/>
  <c r="M232" i="5"/>
  <c r="M231" i="5" s="1"/>
  <c r="N232" i="5"/>
  <c r="N231" i="5" s="1"/>
  <c r="O232" i="5"/>
  <c r="O231" i="5" s="1"/>
  <c r="H232" i="5"/>
  <c r="H231" i="5" s="1"/>
  <c r="I229" i="5"/>
  <c r="I228" i="5" s="1"/>
  <c r="J229" i="5"/>
  <c r="J228" i="5" s="1"/>
  <c r="K229" i="5"/>
  <c r="K228" i="5" s="1"/>
  <c r="L229" i="5"/>
  <c r="L228" i="5" s="1"/>
  <c r="M229" i="5"/>
  <c r="M228" i="5" s="1"/>
  <c r="N229" i="5"/>
  <c r="N228" i="5" s="1"/>
  <c r="O229" i="5"/>
  <c r="O228" i="5" s="1"/>
  <c r="H229" i="5"/>
  <c r="H228" i="5" s="1"/>
  <c r="I226" i="5"/>
  <c r="I225" i="5" s="1"/>
  <c r="J226" i="5"/>
  <c r="J225" i="5" s="1"/>
  <c r="K226" i="5"/>
  <c r="K225" i="5" s="1"/>
  <c r="L226" i="5"/>
  <c r="L225" i="5" s="1"/>
  <c r="M226" i="5"/>
  <c r="M225" i="5" s="1"/>
  <c r="N226" i="5"/>
  <c r="N225" i="5" s="1"/>
  <c r="O226" i="5"/>
  <c r="O225" i="5" s="1"/>
  <c r="H226" i="5"/>
  <c r="H225" i="5" s="1"/>
  <c r="I223" i="5"/>
  <c r="I222" i="5" s="1"/>
  <c r="J223" i="5"/>
  <c r="J222" i="5" s="1"/>
  <c r="K223" i="5"/>
  <c r="K222" i="5" s="1"/>
  <c r="L223" i="5"/>
  <c r="L222" i="5" s="1"/>
  <c r="M223" i="5"/>
  <c r="M222" i="5" s="1"/>
  <c r="N223" i="5"/>
  <c r="N222" i="5" s="1"/>
  <c r="O223" i="5"/>
  <c r="O222" i="5" s="1"/>
  <c r="H223" i="5"/>
  <c r="H222" i="5" s="1"/>
  <c r="I220" i="5"/>
  <c r="I219" i="5" s="1"/>
  <c r="J220" i="5"/>
  <c r="J219" i="5" s="1"/>
  <c r="K220" i="5"/>
  <c r="K219" i="5" s="1"/>
  <c r="L220" i="5"/>
  <c r="L219" i="5" s="1"/>
  <c r="M220" i="5"/>
  <c r="M219" i="5" s="1"/>
  <c r="N220" i="5"/>
  <c r="N219" i="5" s="1"/>
  <c r="O220" i="5"/>
  <c r="O219" i="5" s="1"/>
  <c r="H220" i="5"/>
  <c r="H219" i="5" s="1"/>
  <c r="I217" i="5"/>
  <c r="I216" i="5" s="1"/>
  <c r="J217" i="5"/>
  <c r="J216" i="5" s="1"/>
  <c r="K217" i="5"/>
  <c r="K216" i="5" s="1"/>
  <c r="L217" i="5"/>
  <c r="L216" i="5" s="1"/>
  <c r="M217" i="5"/>
  <c r="M216" i="5" s="1"/>
  <c r="N217" i="5"/>
  <c r="N216" i="5" s="1"/>
  <c r="O217" i="5"/>
  <c r="O216" i="5" s="1"/>
  <c r="H217" i="5"/>
  <c r="H216" i="5" s="1"/>
  <c r="I214" i="5"/>
  <c r="I213" i="5" s="1"/>
  <c r="J214" i="5"/>
  <c r="J213" i="5" s="1"/>
  <c r="K214" i="5"/>
  <c r="K213" i="5" s="1"/>
  <c r="L214" i="5"/>
  <c r="L213" i="5" s="1"/>
  <c r="M214" i="5"/>
  <c r="M213" i="5" s="1"/>
  <c r="N214" i="5"/>
  <c r="N213" i="5" s="1"/>
  <c r="O214" i="5"/>
  <c r="O213" i="5" s="1"/>
  <c r="H214" i="5"/>
  <c r="H213" i="5" s="1"/>
  <c r="I211" i="5"/>
  <c r="I210" i="5" s="1"/>
  <c r="J211" i="5"/>
  <c r="J210" i="5" s="1"/>
  <c r="K211" i="5"/>
  <c r="K210" i="5" s="1"/>
  <c r="L211" i="5"/>
  <c r="L210" i="5" s="1"/>
  <c r="M211" i="5"/>
  <c r="M210" i="5" s="1"/>
  <c r="N211" i="5"/>
  <c r="N210" i="5" s="1"/>
  <c r="O211" i="5"/>
  <c r="O210" i="5" s="1"/>
  <c r="H211" i="5"/>
  <c r="H210" i="5" s="1"/>
  <c r="O190" i="5"/>
  <c r="N190" i="5"/>
  <c r="M190" i="5"/>
  <c r="M189" i="5" s="1"/>
  <c r="L190" i="5"/>
  <c r="L189" i="5" s="1"/>
  <c r="K190" i="5"/>
  <c r="K189" i="5" s="1"/>
  <c r="J190" i="5"/>
  <c r="J189" i="5" s="1"/>
  <c r="I190" i="5"/>
  <c r="I189" i="5" s="1"/>
  <c r="H190" i="5"/>
  <c r="H189" i="5" s="1"/>
  <c r="O189" i="5"/>
  <c r="N189" i="5"/>
  <c r="O175" i="5"/>
  <c r="O174" i="5" s="1"/>
  <c r="N175" i="5"/>
  <c r="N174" i="5" s="1"/>
  <c r="M175" i="5"/>
  <c r="M174" i="5" s="1"/>
  <c r="L175" i="5"/>
  <c r="L174" i="5" s="1"/>
  <c r="K175" i="5"/>
  <c r="K174" i="5" s="1"/>
  <c r="J175" i="5"/>
  <c r="J174" i="5" s="1"/>
  <c r="I175" i="5"/>
  <c r="I174" i="5" s="1"/>
  <c r="H175" i="5"/>
  <c r="H174" i="5" s="1"/>
  <c r="O172" i="5"/>
  <c r="O171" i="5" s="1"/>
  <c r="N172" i="5"/>
  <c r="N171" i="5" s="1"/>
  <c r="M172" i="5"/>
  <c r="M171" i="5" s="1"/>
  <c r="L172" i="5"/>
  <c r="L171" i="5" s="1"/>
  <c r="K172" i="5"/>
  <c r="K171" i="5" s="1"/>
  <c r="J172" i="5"/>
  <c r="J171" i="5" s="1"/>
  <c r="I172" i="5"/>
  <c r="I171" i="5" s="1"/>
  <c r="H172" i="5"/>
  <c r="H171" i="5" s="1"/>
  <c r="O169" i="5"/>
  <c r="O168" i="5" s="1"/>
  <c r="N169" i="5"/>
  <c r="N168" i="5" s="1"/>
  <c r="M169" i="5"/>
  <c r="M168" i="5" s="1"/>
  <c r="L169" i="5"/>
  <c r="L168" i="5" s="1"/>
  <c r="K169" i="5"/>
  <c r="K168" i="5" s="1"/>
  <c r="J169" i="5"/>
  <c r="J168" i="5" s="1"/>
  <c r="I169" i="5"/>
  <c r="I168" i="5" s="1"/>
  <c r="H169" i="5"/>
  <c r="H168" i="5" s="1"/>
  <c r="O166" i="5"/>
  <c r="N166" i="5"/>
  <c r="M166" i="5"/>
  <c r="M165" i="5" s="1"/>
  <c r="L166" i="5"/>
  <c r="L165" i="5" s="1"/>
  <c r="K166" i="5"/>
  <c r="K165" i="5" s="1"/>
  <c r="J166" i="5"/>
  <c r="J165" i="5" s="1"/>
  <c r="I166" i="5"/>
  <c r="I165" i="5" s="1"/>
  <c r="H166" i="5"/>
  <c r="H165" i="5" s="1"/>
  <c r="O165" i="5"/>
  <c r="N165" i="5"/>
  <c r="O163" i="5"/>
  <c r="O162" i="5" s="1"/>
  <c r="N163" i="5"/>
  <c r="N162" i="5" s="1"/>
  <c r="M163" i="5"/>
  <c r="M162" i="5" s="1"/>
  <c r="L163" i="5"/>
  <c r="L162" i="5" s="1"/>
  <c r="K163" i="5"/>
  <c r="K162" i="5" s="1"/>
  <c r="J163" i="5"/>
  <c r="J162" i="5" s="1"/>
  <c r="I163" i="5"/>
  <c r="I162" i="5" s="1"/>
  <c r="H163" i="5"/>
  <c r="H162" i="5" s="1"/>
  <c r="O160" i="5"/>
  <c r="O159" i="5" s="1"/>
  <c r="N160" i="5"/>
  <c r="N159" i="5" s="1"/>
  <c r="M160" i="5"/>
  <c r="M159" i="5" s="1"/>
  <c r="L160" i="5"/>
  <c r="L159" i="5" s="1"/>
  <c r="K160" i="5"/>
  <c r="K159" i="5" s="1"/>
  <c r="J160" i="5"/>
  <c r="J159" i="5" s="1"/>
  <c r="I160" i="5"/>
  <c r="I159" i="5" s="1"/>
  <c r="H160" i="5"/>
  <c r="H159" i="5" s="1"/>
  <c r="O157" i="5"/>
  <c r="O156" i="5" s="1"/>
  <c r="N157" i="5"/>
  <c r="N156" i="5" s="1"/>
  <c r="M157" i="5"/>
  <c r="M156" i="5" s="1"/>
  <c r="L157" i="5"/>
  <c r="L156" i="5" s="1"/>
  <c r="K157" i="5"/>
  <c r="K156" i="5" s="1"/>
  <c r="J157" i="5"/>
  <c r="J156" i="5" s="1"/>
  <c r="I157" i="5"/>
  <c r="I156" i="5" s="1"/>
  <c r="H157" i="5"/>
  <c r="H156" i="5" s="1"/>
  <c r="O154" i="5"/>
  <c r="O153" i="5" s="1"/>
  <c r="N154" i="5"/>
  <c r="N153" i="5" s="1"/>
  <c r="M154" i="5"/>
  <c r="M153" i="5" s="1"/>
  <c r="L154" i="5"/>
  <c r="L153" i="5" s="1"/>
  <c r="K154" i="5"/>
  <c r="K153" i="5" s="1"/>
  <c r="J154" i="5"/>
  <c r="J153" i="5" s="1"/>
  <c r="I154" i="5"/>
  <c r="I153" i="5" s="1"/>
  <c r="H154" i="5"/>
  <c r="H153" i="5" s="1"/>
  <c r="O151" i="5"/>
  <c r="O150" i="5" s="1"/>
  <c r="N151" i="5"/>
  <c r="N150" i="5" s="1"/>
  <c r="M151" i="5"/>
  <c r="M150" i="5" s="1"/>
  <c r="L151" i="5"/>
  <c r="L150" i="5" s="1"/>
  <c r="K151" i="5"/>
  <c r="K150" i="5" s="1"/>
  <c r="J151" i="5"/>
  <c r="J150" i="5" s="1"/>
  <c r="I151" i="5"/>
  <c r="I150" i="5" s="1"/>
  <c r="H151" i="5"/>
  <c r="H150" i="5" s="1"/>
  <c r="O148" i="5"/>
  <c r="N148" i="5"/>
  <c r="N147" i="5" s="1"/>
  <c r="M148" i="5"/>
  <c r="M147" i="5" s="1"/>
  <c r="L148" i="5"/>
  <c r="L147" i="5" s="1"/>
  <c r="K148" i="5"/>
  <c r="K147" i="5" s="1"/>
  <c r="J148" i="5"/>
  <c r="J147" i="5" s="1"/>
  <c r="I148" i="5"/>
  <c r="I147" i="5" s="1"/>
  <c r="H148" i="5"/>
  <c r="H147" i="5" s="1"/>
  <c r="O147" i="5"/>
  <c r="O145" i="5"/>
  <c r="O144" i="5" s="1"/>
  <c r="N145" i="5"/>
  <c r="N144" i="5" s="1"/>
  <c r="M145" i="5"/>
  <c r="M144" i="5" s="1"/>
  <c r="L145" i="5"/>
  <c r="L144" i="5" s="1"/>
  <c r="K145" i="5"/>
  <c r="K144" i="5" s="1"/>
  <c r="J145" i="5"/>
  <c r="J144" i="5" s="1"/>
  <c r="I145" i="5"/>
  <c r="I144" i="5" s="1"/>
  <c r="H145" i="5"/>
  <c r="H144" i="5" s="1"/>
  <c r="O142" i="5"/>
  <c r="O141" i="5" s="1"/>
  <c r="N142" i="5"/>
  <c r="N141" i="5" s="1"/>
  <c r="M142" i="5"/>
  <c r="M141" i="5" s="1"/>
  <c r="L142" i="5"/>
  <c r="L141" i="5" s="1"/>
  <c r="K142" i="5"/>
  <c r="K141" i="5" s="1"/>
  <c r="J142" i="5"/>
  <c r="J141" i="5" s="1"/>
  <c r="I142" i="5"/>
  <c r="I141" i="5" s="1"/>
  <c r="H142" i="5"/>
  <c r="H141" i="5" s="1"/>
  <c r="O139" i="5"/>
  <c r="N139" i="5"/>
  <c r="M139" i="5"/>
  <c r="M138" i="5" s="1"/>
  <c r="L139" i="5"/>
  <c r="L138" i="5" s="1"/>
  <c r="K139" i="5"/>
  <c r="K138" i="5" s="1"/>
  <c r="J139" i="5"/>
  <c r="J138" i="5" s="1"/>
  <c r="I139" i="5"/>
  <c r="I138" i="5" s="1"/>
  <c r="H139" i="5"/>
  <c r="H138" i="5" s="1"/>
  <c r="O138" i="5"/>
  <c r="N138" i="5"/>
  <c r="O136" i="5"/>
  <c r="O135" i="5" s="1"/>
  <c r="N136" i="5"/>
  <c r="N135" i="5" s="1"/>
  <c r="M136" i="5"/>
  <c r="M135" i="5" s="1"/>
  <c r="L136" i="5"/>
  <c r="L135" i="5" s="1"/>
  <c r="K136" i="5"/>
  <c r="K135" i="5" s="1"/>
  <c r="J136" i="5"/>
  <c r="J135" i="5" s="1"/>
  <c r="I136" i="5"/>
  <c r="I135" i="5" s="1"/>
  <c r="H136" i="5"/>
  <c r="H135" i="5" s="1"/>
  <c r="O133" i="5"/>
  <c r="N133" i="5"/>
  <c r="M133" i="5"/>
  <c r="M132" i="5" s="1"/>
  <c r="L133" i="5"/>
  <c r="L132" i="5" s="1"/>
  <c r="K133" i="5"/>
  <c r="K132" i="5" s="1"/>
  <c r="J133" i="5"/>
  <c r="J132" i="5" s="1"/>
  <c r="I133" i="5"/>
  <c r="I132" i="5" s="1"/>
  <c r="H133" i="5"/>
  <c r="H132" i="5" s="1"/>
  <c r="O132" i="5"/>
  <c r="N132" i="5"/>
  <c r="O130" i="5"/>
  <c r="O129" i="5" s="1"/>
  <c r="N130" i="5"/>
  <c r="N129" i="5" s="1"/>
  <c r="M130" i="5"/>
  <c r="M129" i="5" s="1"/>
  <c r="L130" i="5"/>
  <c r="L129" i="5" s="1"/>
  <c r="K130" i="5"/>
  <c r="K129" i="5" s="1"/>
  <c r="J130" i="5"/>
  <c r="J129" i="5" s="1"/>
  <c r="I130" i="5"/>
  <c r="I129" i="5" s="1"/>
  <c r="H130" i="5"/>
  <c r="H129" i="5" s="1"/>
  <c r="O127" i="5"/>
  <c r="O126" i="5" s="1"/>
  <c r="N127" i="5"/>
  <c r="N126" i="5" s="1"/>
  <c r="M127" i="5"/>
  <c r="M126" i="5" s="1"/>
  <c r="L127" i="5"/>
  <c r="L126" i="5" s="1"/>
  <c r="K127" i="5"/>
  <c r="K126" i="5" s="1"/>
  <c r="J127" i="5"/>
  <c r="J126" i="5" s="1"/>
  <c r="I127" i="5"/>
  <c r="I126" i="5" s="1"/>
  <c r="H127" i="5"/>
  <c r="H126" i="5" s="1"/>
  <c r="O124" i="5"/>
  <c r="O123" i="5" s="1"/>
  <c r="N124" i="5"/>
  <c r="N123" i="5" s="1"/>
  <c r="M124" i="5"/>
  <c r="M123" i="5" s="1"/>
  <c r="L124" i="5"/>
  <c r="L123" i="5" s="1"/>
  <c r="K124" i="5"/>
  <c r="K123" i="5" s="1"/>
  <c r="J124" i="5"/>
  <c r="J123" i="5" s="1"/>
  <c r="I124" i="5"/>
  <c r="I123" i="5" s="1"/>
  <c r="H124" i="5"/>
  <c r="H123" i="5" s="1"/>
  <c r="O118" i="5"/>
  <c r="N118" i="5"/>
  <c r="M118" i="5"/>
  <c r="M117" i="5" s="1"/>
  <c r="L118" i="5"/>
  <c r="L117" i="5" s="1"/>
  <c r="K118" i="5"/>
  <c r="K117" i="5" s="1"/>
  <c r="J118" i="5"/>
  <c r="J117" i="5" s="1"/>
  <c r="I118" i="5"/>
  <c r="I117" i="5" s="1"/>
  <c r="H118" i="5"/>
  <c r="H117" i="5" s="1"/>
  <c r="O117" i="5"/>
  <c r="N117" i="5"/>
  <c r="O115" i="5"/>
  <c r="O114" i="5" s="1"/>
  <c r="N115" i="5"/>
  <c r="N114" i="5" s="1"/>
  <c r="M115" i="5"/>
  <c r="M114" i="5" s="1"/>
  <c r="L115" i="5"/>
  <c r="L114" i="5" s="1"/>
  <c r="K115" i="5"/>
  <c r="K114" i="5" s="1"/>
  <c r="J115" i="5"/>
  <c r="J114" i="5" s="1"/>
  <c r="I115" i="5"/>
  <c r="I114" i="5" s="1"/>
  <c r="H115" i="5"/>
  <c r="H114" i="5" s="1"/>
  <c r="O112" i="5"/>
  <c r="O111" i="5" s="1"/>
  <c r="N112" i="5"/>
  <c r="N111" i="5" s="1"/>
  <c r="M112" i="5"/>
  <c r="M111" i="5" s="1"/>
  <c r="L112" i="5"/>
  <c r="L111" i="5" s="1"/>
  <c r="K112" i="5"/>
  <c r="K111" i="5" s="1"/>
  <c r="J112" i="5"/>
  <c r="J111" i="5" s="1"/>
  <c r="I112" i="5"/>
  <c r="I111" i="5" s="1"/>
  <c r="H112" i="5"/>
  <c r="H111" i="5" s="1"/>
  <c r="O106" i="5"/>
  <c r="O105" i="5" s="1"/>
  <c r="N106" i="5"/>
  <c r="N105" i="5" s="1"/>
  <c r="M106" i="5"/>
  <c r="M105" i="5" s="1"/>
  <c r="L106" i="5"/>
  <c r="L105" i="5" s="1"/>
  <c r="K106" i="5"/>
  <c r="K105" i="5" s="1"/>
  <c r="J106" i="5"/>
  <c r="J105" i="5" s="1"/>
  <c r="I106" i="5"/>
  <c r="I105" i="5" s="1"/>
  <c r="H106" i="5"/>
  <c r="H105" i="5" s="1"/>
  <c r="O103" i="5"/>
  <c r="O102" i="5" s="1"/>
  <c r="N103" i="5"/>
  <c r="N102" i="5" s="1"/>
  <c r="M103" i="5"/>
  <c r="M102" i="5" s="1"/>
  <c r="L103" i="5"/>
  <c r="L102" i="5" s="1"/>
  <c r="K103" i="5"/>
  <c r="K102" i="5" s="1"/>
  <c r="J103" i="5"/>
  <c r="J102" i="5" s="1"/>
  <c r="I103" i="5"/>
  <c r="I102" i="5" s="1"/>
  <c r="H103" i="5"/>
  <c r="H102" i="5" s="1"/>
  <c r="O100" i="5"/>
  <c r="O99" i="5" s="1"/>
  <c r="N100" i="5"/>
  <c r="N99" i="5" s="1"/>
  <c r="M100" i="5"/>
  <c r="M99" i="5" s="1"/>
  <c r="L100" i="5"/>
  <c r="L99" i="5" s="1"/>
  <c r="K100" i="5"/>
  <c r="K99" i="5" s="1"/>
  <c r="J100" i="5"/>
  <c r="J99" i="5" s="1"/>
  <c r="I100" i="5"/>
  <c r="I99" i="5" s="1"/>
  <c r="H100" i="5"/>
  <c r="H99" i="5" s="1"/>
  <c r="O97" i="5"/>
  <c r="O96" i="5" s="1"/>
  <c r="N97" i="5"/>
  <c r="N96" i="5" s="1"/>
  <c r="M97" i="5"/>
  <c r="M96" i="5" s="1"/>
  <c r="L97" i="5"/>
  <c r="L96" i="5" s="1"/>
  <c r="K97" i="5"/>
  <c r="K96" i="5" s="1"/>
  <c r="J97" i="5"/>
  <c r="J96" i="5" s="1"/>
  <c r="I97" i="5"/>
  <c r="I96" i="5" s="1"/>
  <c r="H97" i="5"/>
  <c r="H96" i="5" s="1"/>
  <c r="O94" i="5"/>
  <c r="O93" i="5" s="1"/>
  <c r="N94" i="5"/>
  <c r="N93" i="5" s="1"/>
  <c r="M94" i="5"/>
  <c r="M93" i="5" s="1"/>
  <c r="L94" i="5"/>
  <c r="L93" i="5" s="1"/>
  <c r="K94" i="5"/>
  <c r="K93" i="5" s="1"/>
  <c r="J94" i="5"/>
  <c r="J93" i="5" s="1"/>
  <c r="I94" i="5"/>
  <c r="I93" i="5" s="1"/>
  <c r="H94" i="5"/>
  <c r="H93" i="5" s="1"/>
  <c r="O91" i="5"/>
  <c r="O90" i="5" s="1"/>
  <c r="N91" i="5"/>
  <c r="N90" i="5" s="1"/>
  <c r="M91" i="5"/>
  <c r="M90" i="5" s="1"/>
  <c r="L91" i="5"/>
  <c r="L90" i="5" s="1"/>
  <c r="K91" i="5"/>
  <c r="K90" i="5" s="1"/>
  <c r="J91" i="5"/>
  <c r="J90" i="5" s="1"/>
  <c r="I91" i="5"/>
  <c r="I90" i="5" s="1"/>
  <c r="H91" i="5"/>
  <c r="H90" i="5" s="1"/>
  <c r="O88" i="5"/>
  <c r="N88" i="5"/>
  <c r="N87" i="5" s="1"/>
  <c r="M88" i="5"/>
  <c r="M87" i="5" s="1"/>
  <c r="L88" i="5"/>
  <c r="L87" i="5" s="1"/>
  <c r="K88" i="5"/>
  <c r="K87" i="5" s="1"/>
  <c r="J88" i="5"/>
  <c r="J87" i="5" s="1"/>
  <c r="I88" i="5"/>
  <c r="I87" i="5" s="1"/>
  <c r="H88" i="5"/>
  <c r="H87" i="5" s="1"/>
  <c r="O85" i="5"/>
  <c r="O84" i="5" s="1"/>
  <c r="N85" i="5"/>
  <c r="N84" i="5" s="1"/>
  <c r="M85" i="5"/>
  <c r="M84" i="5" s="1"/>
  <c r="L85" i="5"/>
  <c r="L84" i="5" s="1"/>
  <c r="K85" i="5"/>
  <c r="K84" i="5" s="1"/>
  <c r="J85" i="5"/>
  <c r="J84" i="5" s="1"/>
  <c r="I85" i="5"/>
  <c r="I84" i="5" s="1"/>
  <c r="H85" i="5"/>
  <c r="H84" i="5" s="1"/>
  <c r="O82" i="5"/>
  <c r="N82" i="5"/>
  <c r="N81" i="5" s="1"/>
  <c r="M82" i="5"/>
  <c r="M81" i="5" s="1"/>
  <c r="L82" i="5"/>
  <c r="L81" i="5" s="1"/>
  <c r="K82" i="5"/>
  <c r="K81" i="5" s="1"/>
  <c r="J82" i="5"/>
  <c r="J81" i="5" s="1"/>
  <c r="I82" i="5"/>
  <c r="I81" i="5" s="1"/>
  <c r="H82" i="5"/>
  <c r="H81" i="5" s="1"/>
  <c r="O81" i="5"/>
  <c r="O79" i="5"/>
  <c r="O78" i="5" s="1"/>
  <c r="N79" i="5"/>
  <c r="N78" i="5" s="1"/>
  <c r="M79" i="5"/>
  <c r="M78" i="5" s="1"/>
  <c r="L79" i="5"/>
  <c r="L78" i="5" s="1"/>
  <c r="K79" i="5"/>
  <c r="K78" i="5" s="1"/>
  <c r="J79" i="5"/>
  <c r="J78" i="5" s="1"/>
  <c r="I79" i="5"/>
  <c r="I78" i="5" s="1"/>
  <c r="H79" i="5"/>
  <c r="H78" i="5" s="1"/>
  <c r="O76" i="5"/>
  <c r="O75" i="5" s="1"/>
  <c r="N76" i="5"/>
  <c r="N75" i="5" s="1"/>
  <c r="M76" i="5"/>
  <c r="M75" i="5" s="1"/>
  <c r="L76" i="5"/>
  <c r="L75" i="5" s="1"/>
  <c r="K76" i="5"/>
  <c r="K75" i="5" s="1"/>
  <c r="J76" i="5"/>
  <c r="J75" i="5" s="1"/>
  <c r="I76" i="5"/>
  <c r="I75" i="5" s="1"/>
  <c r="H76" i="5"/>
  <c r="H75" i="5" s="1"/>
  <c r="O73" i="5"/>
  <c r="O72" i="5" s="1"/>
  <c r="N73" i="5"/>
  <c r="N72" i="5" s="1"/>
  <c r="M73" i="5"/>
  <c r="M72" i="5" s="1"/>
  <c r="L73" i="5"/>
  <c r="L72" i="5" s="1"/>
  <c r="K73" i="5"/>
  <c r="K72" i="5" s="1"/>
  <c r="J73" i="5"/>
  <c r="J72" i="5" s="1"/>
  <c r="I73" i="5"/>
  <c r="I72" i="5" s="1"/>
  <c r="H73" i="5"/>
  <c r="H72" i="5" s="1"/>
  <c r="O70" i="5"/>
  <c r="N70" i="5"/>
  <c r="N69" i="5" s="1"/>
  <c r="M70" i="5"/>
  <c r="M69" i="5" s="1"/>
  <c r="L70" i="5"/>
  <c r="L69" i="5" s="1"/>
  <c r="K70" i="5"/>
  <c r="K69" i="5" s="1"/>
  <c r="J70" i="5"/>
  <c r="J69" i="5" s="1"/>
  <c r="I70" i="5"/>
  <c r="I69" i="5" s="1"/>
  <c r="H70" i="5"/>
  <c r="H69" i="5" s="1"/>
  <c r="O69" i="5"/>
  <c r="O67" i="5"/>
  <c r="O66" i="5" s="1"/>
  <c r="N67" i="5"/>
  <c r="N66" i="5" s="1"/>
  <c r="M67" i="5"/>
  <c r="M66" i="5" s="1"/>
  <c r="L67" i="5"/>
  <c r="L66" i="5" s="1"/>
  <c r="K67" i="5"/>
  <c r="K66" i="5" s="1"/>
  <c r="J67" i="5"/>
  <c r="J66" i="5" s="1"/>
  <c r="I67" i="5"/>
  <c r="I66" i="5" s="1"/>
  <c r="H67" i="5"/>
  <c r="H66" i="5" s="1"/>
  <c r="O64" i="5"/>
  <c r="N64" i="5"/>
  <c r="N63" i="5" s="1"/>
  <c r="M64" i="5"/>
  <c r="M63" i="5" s="1"/>
  <c r="L64" i="5"/>
  <c r="L63" i="5" s="1"/>
  <c r="K64" i="5"/>
  <c r="K63" i="5" s="1"/>
  <c r="J64" i="5"/>
  <c r="J63" i="5" s="1"/>
  <c r="I64" i="5"/>
  <c r="I63" i="5" s="1"/>
  <c r="H64" i="5"/>
  <c r="H63" i="5" s="1"/>
  <c r="O63" i="5"/>
  <c r="O61" i="5"/>
  <c r="O60" i="5" s="1"/>
  <c r="N61" i="5"/>
  <c r="N60" i="5" s="1"/>
  <c r="M61" i="5"/>
  <c r="M60" i="5" s="1"/>
  <c r="L61" i="5"/>
  <c r="L60" i="5" s="1"/>
  <c r="K61" i="5"/>
  <c r="K60" i="5" s="1"/>
  <c r="J61" i="5"/>
  <c r="J60" i="5" s="1"/>
  <c r="I61" i="5"/>
  <c r="I60" i="5" s="1"/>
  <c r="H61" i="5"/>
  <c r="H60" i="5" s="1"/>
  <c r="O58" i="5"/>
  <c r="O57" i="5" s="1"/>
  <c r="N58" i="5"/>
  <c r="N57" i="5" s="1"/>
  <c r="M58" i="5"/>
  <c r="M57" i="5" s="1"/>
  <c r="L58" i="5"/>
  <c r="L57" i="5" s="1"/>
  <c r="K58" i="5"/>
  <c r="K57" i="5" s="1"/>
  <c r="J58" i="5"/>
  <c r="J57" i="5" s="1"/>
  <c r="I58" i="5"/>
  <c r="I57" i="5" s="1"/>
  <c r="H58" i="5"/>
  <c r="H57" i="5" s="1"/>
  <c r="N55" i="5"/>
  <c r="N54" i="5" s="1"/>
  <c r="M55" i="5"/>
  <c r="M54" i="5" s="1"/>
  <c r="L55" i="5"/>
  <c r="L54" i="5" s="1"/>
  <c r="K55" i="5"/>
  <c r="K54" i="5" s="1"/>
  <c r="J55" i="5"/>
  <c r="J54" i="5" s="1"/>
  <c r="I55" i="5"/>
  <c r="I54" i="5" s="1"/>
  <c r="H55" i="5"/>
  <c r="H54" i="5" s="1"/>
  <c r="O54" i="5"/>
  <c r="O52" i="5"/>
  <c r="O51" i="5" s="1"/>
  <c r="N52" i="5"/>
  <c r="N51" i="5" s="1"/>
  <c r="M52" i="5"/>
  <c r="M51" i="5" s="1"/>
  <c r="L52" i="5"/>
  <c r="L51" i="5" s="1"/>
  <c r="K52" i="5"/>
  <c r="K51" i="5" s="1"/>
  <c r="J52" i="5"/>
  <c r="J51" i="5" s="1"/>
  <c r="I52" i="5"/>
  <c r="I51" i="5" s="1"/>
  <c r="H52" i="5"/>
  <c r="H51" i="5" s="1"/>
  <c r="O49" i="5"/>
  <c r="O48" i="5" s="1"/>
  <c r="N49" i="5"/>
  <c r="N48" i="5" s="1"/>
  <c r="M49" i="5"/>
  <c r="M48" i="5" s="1"/>
  <c r="L49" i="5"/>
  <c r="L48" i="5" s="1"/>
  <c r="K49" i="5"/>
  <c r="K48" i="5" s="1"/>
  <c r="J49" i="5"/>
  <c r="J48" i="5" s="1"/>
  <c r="I49" i="5"/>
  <c r="I48" i="5" s="1"/>
  <c r="H49" i="5"/>
  <c r="H48" i="5" s="1"/>
  <c r="O43" i="5"/>
  <c r="O42" i="5" s="1"/>
  <c r="N43" i="5"/>
  <c r="N42" i="5" s="1"/>
  <c r="M43" i="5"/>
  <c r="M42" i="5" s="1"/>
  <c r="L43" i="5"/>
  <c r="L42" i="5" s="1"/>
  <c r="K43" i="5"/>
  <c r="K42" i="5" s="1"/>
  <c r="J43" i="5"/>
  <c r="J42" i="5" s="1"/>
  <c r="I43" i="5"/>
  <c r="I42" i="5" s="1"/>
  <c r="H43" i="5"/>
  <c r="H42" i="5" s="1"/>
  <c r="O40" i="5"/>
  <c r="O39" i="5" s="1"/>
  <c r="N40" i="5"/>
  <c r="N39" i="5" s="1"/>
  <c r="M40" i="5"/>
  <c r="M39" i="5" s="1"/>
  <c r="L40" i="5"/>
  <c r="L39" i="5" s="1"/>
  <c r="K40" i="5"/>
  <c r="K39" i="5" s="1"/>
  <c r="J40" i="5"/>
  <c r="J39" i="5" s="1"/>
  <c r="I40" i="5"/>
  <c r="I39" i="5" s="1"/>
  <c r="H40" i="5"/>
  <c r="H39" i="5" s="1"/>
  <c r="O37" i="5"/>
  <c r="O36" i="5" s="1"/>
  <c r="N37" i="5"/>
  <c r="N36" i="5" s="1"/>
  <c r="M37" i="5"/>
  <c r="M36" i="5" s="1"/>
  <c r="L37" i="5"/>
  <c r="L36" i="5" s="1"/>
  <c r="K37" i="5"/>
  <c r="K36" i="5" s="1"/>
  <c r="J37" i="5"/>
  <c r="J36" i="5" s="1"/>
  <c r="I37" i="5"/>
  <c r="I36" i="5" s="1"/>
  <c r="H37" i="5"/>
  <c r="H36" i="5" s="1"/>
  <c r="O34" i="5"/>
  <c r="O33" i="5" s="1"/>
  <c r="N34" i="5"/>
  <c r="N33" i="5" s="1"/>
  <c r="M34" i="5"/>
  <c r="M33" i="5" s="1"/>
  <c r="L34" i="5"/>
  <c r="L33" i="5" s="1"/>
  <c r="K34" i="5"/>
  <c r="K33" i="5" s="1"/>
  <c r="J34" i="5"/>
  <c r="J33" i="5" s="1"/>
  <c r="I34" i="5"/>
  <c r="I33" i="5" s="1"/>
  <c r="H34" i="5"/>
  <c r="H33" i="5" s="1"/>
  <c r="O31" i="5"/>
  <c r="O30" i="5" s="1"/>
  <c r="N31" i="5"/>
  <c r="N30" i="5" s="1"/>
  <c r="M31" i="5"/>
  <c r="M30" i="5" s="1"/>
  <c r="L31" i="5"/>
  <c r="L30" i="5" s="1"/>
  <c r="K31" i="5"/>
  <c r="K30" i="5" s="1"/>
  <c r="J31" i="5"/>
  <c r="J30" i="5" s="1"/>
  <c r="I31" i="5"/>
  <c r="I30" i="5" s="1"/>
  <c r="H31" i="5"/>
  <c r="H30" i="5" s="1"/>
  <c r="O330" i="5"/>
  <c r="N330" i="5"/>
  <c r="M330" i="5"/>
  <c r="L330" i="5"/>
  <c r="K330" i="5"/>
  <c r="J330" i="5"/>
  <c r="I330" i="5"/>
  <c r="H330" i="5"/>
  <c r="O328" i="5"/>
  <c r="O327" i="5" s="1"/>
  <c r="N328" i="5"/>
  <c r="N327" i="5" s="1"/>
  <c r="M328" i="5"/>
  <c r="M327" i="5" s="1"/>
  <c r="L328" i="5"/>
  <c r="L327" i="5" s="1"/>
  <c r="K328" i="5"/>
  <c r="K327" i="5" s="1"/>
  <c r="J328" i="5"/>
  <c r="J327" i="5" s="1"/>
  <c r="I328" i="5"/>
  <c r="I327" i="5" s="1"/>
  <c r="H328" i="5"/>
  <c r="H327" i="5" s="1"/>
  <c r="I419" i="5"/>
  <c r="I418" i="5" s="1"/>
  <c r="J419" i="5"/>
  <c r="J418" i="5" s="1"/>
  <c r="K419" i="5"/>
  <c r="K418" i="5" s="1"/>
  <c r="L419" i="5"/>
  <c r="L418" i="5" s="1"/>
  <c r="M419" i="5"/>
  <c r="M418" i="5" s="1"/>
  <c r="N419" i="5"/>
  <c r="N418" i="5" s="1"/>
  <c r="O419" i="5"/>
  <c r="O418" i="5" s="1"/>
  <c r="H419" i="5"/>
  <c r="H418" i="5" s="1"/>
  <c r="O416" i="5"/>
  <c r="O415" i="5" s="1"/>
  <c r="N416" i="5"/>
  <c r="N415" i="5" s="1"/>
  <c r="M416" i="5"/>
  <c r="M415" i="5" s="1"/>
  <c r="L416" i="5"/>
  <c r="L415" i="5" s="1"/>
  <c r="K416" i="5"/>
  <c r="K415" i="5" s="1"/>
  <c r="J416" i="5"/>
  <c r="J415" i="5" s="1"/>
  <c r="I416" i="5"/>
  <c r="I415" i="5" s="1"/>
  <c r="H416" i="5"/>
  <c r="H415" i="5" s="1"/>
  <c r="O410" i="5" l="1"/>
  <c r="N410" i="5"/>
  <c r="M410" i="5"/>
  <c r="M409" i="5" s="1"/>
  <c r="L410" i="5"/>
  <c r="L409" i="5" s="1"/>
  <c r="K410" i="5"/>
  <c r="K409" i="5" s="1"/>
  <c r="J410" i="5"/>
  <c r="J409" i="5" s="1"/>
  <c r="I410" i="5"/>
  <c r="I409" i="5" s="1"/>
  <c r="H410" i="5"/>
  <c r="H409" i="5" s="1"/>
  <c r="O409" i="5"/>
  <c r="N409" i="5"/>
  <c r="O464" i="5"/>
  <c r="O463" i="5" s="1"/>
  <c r="N464" i="5"/>
  <c r="N463" i="5" s="1"/>
  <c r="M464" i="5"/>
  <c r="M463" i="5" s="1"/>
  <c r="L464" i="5"/>
  <c r="L463" i="5" s="1"/>
  <c r="K464" i="5"/>
  <c r="K463" i="5" s="1"/>
  <c r="J464" i="5"/>
  <c r="J463" i="5" s="1"/>
  <c r="I464" i="5"/>
  <c r="I463" i="5" s="1"/>
  <c r="H464" i="5"/>
  <c r="H463" i="5" s="1"/>
  <c r="O461" i="5"/>
  <c r="N461" i="5"/>
  <c r="N460" i="5" s="1"/>
  <c r="M461" i="5"/>
  <c r="M460" i="5" s="1"/>
  <c r="L461" i="5"/>
  <c r="L460" i="5" s="1"/>
  <c r="K461" i="5"/>
  <c r="K460" i="5" s="1"/>
  <c r="J461" i="5"/>
  <c r="J460" i="5" s="1"/>
  <c r="I461" i="5"/>
  <c r="I460" i="5" s="1"/>
  <c r="H461" i="5"/>
  <c r="H460" i="5" s="1"/>
  <c r="O460" i="5"/>
  <c r="I401" i="5"/>
  <c r="I400" i="5" s="1"/>
  <c r="J401" i="5"/>
  <c r="J400" i="5" s="1"/>
  <c r="K401" i="5"/>
  <c r="K400" i="5" s="1"/>
  <c r="L401" i="5"/>
  <c r="L400" i="5" s="1"/>
  <c r="M401" i="5"/>
  <c r="M400" i="5" s="1"/>
  <c r="N401" i="5"/>
  <c r="N400" i="5" s="1"/>
  <c r="O401" i="5"/>
  <c r="O400" i="5" s="1"/>
  <c r="H401" i="5"/>
  <c r="H400" i="5" s="1"/>
  <c r="O458" i="5"/>
  <c r="O457" i="5" s="1"/>
  <c r="N458" i="5"/>
  <c r="N457" i="5" s="1"/>
  <c r="M458" i="5"/>
  <c r="M457" i="5" s="1"/>
  <c r="L458" i="5"/>
  <c r="L457" i="5" s="1"/>
  <c r="K458" i="5"/>
  <c r="K457" i="5" s="1"/>
  <c r="J458" i="5"/>
  <c r="J457" i="5" s="1"/>
  <c r="I458" i="5"/>
  <c r="I457" i="5" s="1"/>
  <c r="H458" i="5"/>
  <c r="H457" i="5" s="1"/>
  <c r="O392" i="5"/>
  <c r="O391" i="5" s="1"/>
  <c r="N392" i="5"/>
  <c r="N391" i="5" s="1"/>
  <c r="M392" i="5"/>
  <c r="M391" i="5" s="1"/>
  <c r="L392" i="5"/>
  <c r="L391" i="5" s="1"/>
  <c r="K392" i="5"/>
  <c r="K391" i="5" s="1"/>
  <c r="J392" i="5"/>
  <c r="J391" i="5" s="1"/>
  <c r="I392" i="5"/>
  <c r="I391" i="5" s="1"/>
  <c r="H392" i="5"/>
  <c r="H391" i="5" s="1"/>
  <c r="O455" i="5"/>
  <c r="O454" i="5" s="1"/>
  <c r="N455" i="5"/>
  <c r="N454" i="5" s="1"/>
  <c r="M455" i="5"/>
  <c r="M454" i="5" s="1"/>
  <c r="L455" i="5"/>
  <c r="L454" i="5" s="1"/>
  <c r="K455" i="5"/>
  <c r="K454" i="5" s="1"/>
  <c r="J455" i="5"/>
  <c r="J454" i="5" s="1"/>
  <c r="I455" i="5"/>
  <c r="I454" i="5" s="1"/>
  <c r="H455" i="5"/>
  <c r="H454" i="5" s="1"/>
  <c r="O452" i="5"/>
  <c r="O451" i="5" s="1"/>
  <c r="N452" i="5"/>
  <c r="N451" i="5" s="1"/>
  <c r="M452" i="5"/>
  <c r="M451" i="5" s="1"/>
  <c r="L452" i="5"/>
  <c r="L451" i="5" s="1"/>
  <c r="K452" i="5"/>
  <c r="K451" i="5" s="1"/>
  <c r="J452" i="5"/>
  <c r="J451" i="5" s="1"/>
  <c r="I452" i="5"/>
  <c r="I451" i="5" s="1"/>
  <c r="H452" i="5"/>
  <c r="H451" i="5" s="1"/>
  <c r="L383" i="5"/>
  <c r="O449" i="5"/>
  <c r="O448" i="5" s="1"/>
  <c r="N449" i="5"/>
  <c r="N448" i="5" s="1"/>
  <c r="M449" i="5"/>
  <c r="M448" i="5" s="1"/>
  <c r="L449" i="5"/>
  <c r="L448" i="5" s="1"/>
  <c r="K449" i="5"/>
  <c r="K448" i="5" s="1"/>
  <c r="J449" i="5"/>
  <c r="J448" i="5" s="1"/>
  <c r="I449" i="5"/>
  <c r="I448" i="5" s="1"/>
  <c r="H449" i="5"/>
  <c r="H448" i="5" s="1"/>
  <c r="I356" i="5"/>
  <c r="I355" i="5" s="1"/>
  <c r="J356" i="5"/>
  <c r="J355" i="5" s="1"/>
  <c r="K356" i="5"/>
  <c r="K355" i="5" s="1"/>
  <c r="L356" i="5"/>
  <c r="L355" i="5" s="1"/>
  <c r="M356" i="5"/>
  <c r="M355" i="5" s="1"/>
  <c r="N356" i="5"/>
  <c r="N355" i="5" s="1"/>
  <c r="O356" i="5"/>
  <c r="O355" i="5" s="1"/>
  <c r="H356" i="5"/>
  <c r="H355" i="5" s="1"/>
  <c r="I353" i="5"/>
  <c r="I352" i="5" s="1"/>
  <c r="J353" i="5"/>
  <c r="J352" i="5" s="1"/>
  <c r="K353" i="5"/>
  <c r="K352" i="5" s="1"/>
  <c r="L353" i="5"/>
  <c r="L352" i="5" s="1"/>
  <c r="M353" i="5"/>
  <c r="M352" i="5" s="1"/>
  <c r="N353" i="5"/>
  <c r="N352" i="5" s="1"/>
  <c r="O353" i="5"/>
  <c r="O352" i="5" s="1"/>
  <c r="H353" i="5"/>
  <c r="H352" i="5" s="1"/>
  <c r="O365" i="5"/>
  <c r="N365" i="5"/>
  <c r="M365" i="5"/>
  <c r="L365" i="5"/>
  <c r="K365" i="5"/>
  <c r="J365" i="5"/>
  <c r="I365" i="5"/>
  <c r="H365" i="5"/>
  <c r="O364" i="5"/>
  <c r="N364" i="5"/>
  <c r="M364" i="5"/>
  <c r="L364" i="5"/>
  <c r="K364" i="5"/>
  <c r="J364" i="5"/>
  <c r="I364" i="5"/>
  <c r="H364" i="5"/>
  <c r="O362" i="5"/>
  <c r="N362" i="5"/>
  <c r="M362" i="5"/>
  <c r="L362" i="5"/>
  <c r="K362" i="5"/>
  <c r="J362" i="5"/>
  <c r="I362" i="5"/>
  <c r="H362" i="5"/>
  <c r="O361" i="5"/>
  <c r="N361" i="5"/>
  <c r="M361" i="5"/>
  <c r="L361" i="5"/>
  <c r="K361" i="5"/>
  <c r="J361" i="5"/>
  <c r="I361" i="5"/>
  <c r="H361" i="5"/>
  <c r="I340" i="5"/>
  <c r="J340" i="5"/>
  <c r="K340" i="5"/>
  <c r="L340" i="5"/>
  <c r="M340" i="5"/>
  <c r="N340" i="5"/>
  <c r="O340" i="5"/>
  <c r="H340" i="5"/>
  <c r="O359" i="5"/>
  <c r="N359" i="5"/>
  <c r="M359" i="5"/>
  <c r="L359" i="5"/>
  <c r="K359" i="5"/>
  <c r="J359" i="5"/>
  <c r="I359" i="5"/>
  <c r="H359" i="5"/>
  <c r="O358" i="5"/>
  <c r="N358" i="5"/>
  <c r="M358" i="5"/>
  <c r="K358" i="5"/>
  <c r="J358" i="5"/>
  <c r="I358" i="5"/>
  <c r="H358" i="5"/>
  <c r="M497" i="5"/>
  <c r="M496" i="5" s="1"/>
  <c r="L497" i="5"/>
  <c r="L496" i="5" s="1"/>
  <c r="I496" i="5"/>
  <c r="J497" i="5"/>
  <c r="J496" i="5" s="1"/>
  <c r="K497" i="5"/>
  <c r="K496" i="5" s="1"/>
  <c r="N497" i="5"/>
  <c r="N496" i="5" s="1"/>
  <c r="O497" i="5"/>
  <c r="O496" i="5" s="1"/>
  <c r="H496" i="5"/>
  <c r="I494" i="5"/>
  <c r="I493" i="5" s="1"/>
  <c r="J494" i="5"/>
  <c r="J493" i="5" s="1"/>
  <c r="K494" i="5"/>
  <c r="K493" i="5" s="1"/>
  <c r="L494" i="5"/>
  <c r="L493" i="5" s="1"/>
  <c r="M494" i="5"/>
  <c r="M493" i="5" s="1"/>
  <c r="N494" i="5"/>
  <c r="N493" i="5" s="1"/>
  <c r="O494" i="5"/>
  <c r="O493" i="5" s="1"/>
  <c r="H494" i="5"/>
  <c r="H493" i="5" s="1"/>
  <c r="I491" i="5"/>
  <c r="I490" i="5" s="1"/>
  <c r="J491" i="5"/>
  <c r="J490" i="5" s="1"/>
  <c r="K491" i="5"/>
  <c r="K490" i="5" s="1"/>
  <c r="L491" i="5"/>
  <c r="L490" i="5" s="1"/>
  <c r="M491" i="5"/>
  <c r="M490" i="5" s="1"/>
  <c r="N491" i="5"/>
  <c r="N490" i="5" s="1"/>
  <c r="O491" i="5"/>
  <c r="O490" i="5" s="1"/>
  <c r="H491" i="5"/>
  <c r="H490" i="5" s="1"/>
  <c r="I487" i="5"/>
  <c r="I486" i="5" s="1"/>
  <c r="J487" i="5"/>
  <c r="J486" i="5" s="1"/>
  <c r="K487" i="5"/>
  <c r="K486" i="5" s="1"/>
  <c r="L487" i="5"/>
  <c r="L486" i="5" s="1"/>
  <c r="M487" i="5"/>
  <c r="M486" i="5" s="1"/>
  <c r="N487" i="5"/>
  <c r="N486" i="5" s="1"/>
  <c r="O487" i="5"/>
  <c r="O486" i="5" s="1"/>
  <c r="H487" i="5"/>
  <c r="H486" i="5" s="1"/>
  <c r="M478" i="5"/>
  <c r="N478" i="5"/>
  <c r="O478" i="5"/>
  <c r="L478" i="5"/>
  <c r="I121" i="5" l="1"/>
  <c r="I120" i="5" s="1"/>
  <c r="J121" i="5"/>
  <c r="J120" i="5" s="1"/>
  <c r="K121" i="5"/>
  <c r="K120" i="5" s="1"/>
  <c r="L121" i="5"/>
  <c r="L120" i="5" s="1"/>
  <c r="M121" i="5"/>
  <c r="M120" i="5" s="1"/>
  <c r="N121" i="5"/>
  <c r="N120" i="5" s="1"/>
  <c r="O121" i="5"/>
  <c r="O120" i="5" s="1"/>
  <c r="H121" i="5"/>
  <c r="H120" i="5" s="1"/>
  <c r="I208" i="5"/>
  <c r="I207" i="5" s="1"/>
  <c r="J208" i="5"/>
  <c r="J207" i="5" s="1"/>
  <c r="K208" i="5"/>
  <c r="K207" i="5" s="1"/>
  <c r="L208" i="5"/>
  <c r="L207" i="5" s="1"/>
  <c r="M208" i="5"/>
  <c r="M207" i="5" s="1"/>
  <c r="N208" i="5"/>
  <c r="N207" i="5" s="1"/>
  <c r="O208" i="5"/>
  <c r="O207" i="5" s="1"/>
  <c r="H208" i="5"/>
  <c r="H207" i="5" s="1"/>
  <c r="I205" i="5"/>
  <c r="I204" i="5" s="1"/>
  <c r="J205" i="5"/>
  <c r="J204" i="5" s="1"/>
  <c r="K205" i="5"/>
  <c r="K204" i="5" s="1"/>
  <c r="L205" i="5"/>
  <c r="L204" i="5" s="1"/>
  <c r="M205" i="5"/>
  <c r="M204" i="5" s="1"/>
  <c r="N205" i="5"/>
  <c r="N204" i="5" s="1"/>
  <c r="O205" i="5"/>
  <c r="O204" i="5" s="1"/>
  <c r="H205" i="5"/>
  <c r="H204" i="5" s="1"/>
  <c r="I202" i="5"/>
  <c r="I201" i="5" s="1"/>
  <c r="J202" i="5"/>
  <c r="J201" i="5" s="1"/>
  <c r="K202" i="5"/>
  <c r="K201" i="5" s="1"/>
  <c r="L202" i="5"/>
  <c r="L201" i="5" s="1"/>
  <c r="M202" i="5"/>
  <c r="M201" i="5" s="1"/>
  <c r="N202" i="5"/>
  <c r="N201" i="5" s="1"/>
  <c r="O202" i="5"/>
  <c r="O201" i="5" s="1"/>
  <c r="H202" i="5"/>
  <c r="H201" i="5" s="1"/>
  <c r="I199" i="5"/>
  <c r="I198" i="5" s="1"/>
  <c r="J199" i="5"/>
  <c r="J198" i="5" s="1"/>
  <c r="K199" i="5"/>
  <c r="K198" i="5" s="1"/>
  <c r="L199" i="5"/>
  <c r="L198" i="5" s="1"/>
  <c r="M199" i="5"/>
  <c r="M198" i="5" s="1"/>
  <c r="N199" i="5"/>
  <c r="N198" i="5" s="1"/>
  <c r="O199" i="5"/>
  <c r="O198" i="5" s="1"/>
  <c r="H199" i="5"/>
  <c r="H198" i="5" s="1"/>
  <c r="I196" i="5"/>
  <c r="I195" i="5" s="1"/>
  <c r="J196" i="5"/>
  <c r="J195" i="5" s="1"/>
  <c r="K196" i="5"/>
  <c r="K195" i="5" s="1"/>
  <c r="L196" i="5"/>
  <c r="L195" i="5" s="1"/>
  <c r="M196" i="5"/>
  <c r="M195" i="5" s="1"/>
  <c r="N196" i="5"/>
  <c r="N195" i="5" s="1"/>
  <c r="O196" i="5"/>
  <c r="O195" i="5" s="1"/>
  <c r="H196" i="5"/>
  <c r="H195" i="5" s="1"/>
  <c r="I193" i="5"/>
  <c r="I192" i="5" s="1"/>
  <c r="J193" i="5"/>
  <c r="J192" i="5" s="1"/>
  <c r="K193" i="5"/>
  <c r="K192" i="5" s="1"/>
  <c r="L193" i="5"/>
  <c r="L192" i="5" s="1"/>
  <c r="M193" i="5"/>
  <c r="M192" i="5" s="1"/>
  <c r="N193" i="5"/>
  <c r="N192" i="5" s="1"/>
  <c r="O193" i="5"/>
  <c r="O192" i="5" s="1"/>
  <c r="H193" i="5"/>
  <c r="H192" i="5" s="1"/>
  <c r="I187" i="5"/>
  <c r="I186" i="5" s="1"/>
  <c r="J187" i="5"/>
  <c r="J186" i="5" s="1"/>
  <c r="K187" i="5"/>
  <c r="K186" i="5" s="1"/>
  <c r="L187" i="5"/>
  <c r="L186" i="5" s="1"/>
  <c r="M187" i="5"/>
  <c r="M186" i="5" s="1"/>
  <c r="N187" i="5"/>
  <c r="N186" i="5" s="1"/>
  <c r="O187" i="5"/>
  <c r="O186" i="5" s="1"/>
  <c r="H187" i="5"/>
  <c r="H186" i="5" s="1"/>
  <c r="I184" i="5"/>
  <c r="I183" i="5" s="1"/>
  <c r="J184" i="5"/>
  <c r="J183" i="5" s="1"/>
  <c r="K184" i="5"/>
  <c r="K183" i="5" s="1"/>
  <c r="L184" i="5"/>
  <c r="L183" i="5" s="1"/>
  <c r="M184" i="5"/>
  <c r="M183" i="5" s="1"/>
  <c r="N184" i="5"/>
  <c r="N183" i="5" s="1"/>
  <c r="O184" i="5"/>
  <c r="O183" i="5" s="1"/>
  <c r="H184" i="5"/>
  <c r="H183" i="5" s="1"/>
  <c r="I181" i="5"/>
  <c r="I180" i="5" s="1"/>
  <c r="J181" i="5"/>
  <c r="J180" i="5" s="1"/>
  <c r="K181" i="5"/>
  <c r="K180" i="5" s="1"/>
  <c r="L181" i="5"/>
  <c r="L180" i="5" s="1"/>
  <c r="M181" i="5"/>
  <c r="M180" i="5" s="1"/>
  <c r="N181" i="5"/>
  <c r="N180" i="5" s="1"/>
  <c r="O181" i="5"/>
  <c r="O180" i="5" s="1"/>
  <c r="H181" i="5"/>
  <c r="H180" i="5" s="1"/>
  <c r="I178" i="5"/>
  <c r="I177" i="5" s="1"/>
  <c r="J178" i="5"/>
  <c r="J177" i="5" s="1"/>
  <c r="K178" i="5"/>
  <c r="K177" i="5" s="1"/>
  <c r="L178" i="5"/>
  <c r="L177" i="5" s="1"/>
  <c r="M178" i="5"/>
  <c r="M177" i="5" s="1"/>
  <c r="N178" i="5"/>
  <c r="N177" i="5" s="1"/>
  <c r="O178" i="5"/>
  <c r="O177" i="5" s="1"/>
  <c r="H178" i="5"/>
  <c r="H177" i="5" s="1"/>
  <c r="N109" i="5"/>
  <c r="N108" i="5" s="1"/>
  <c r="O109" i="5"/>
  <c r="O108" i="5" s="1"/>
  <c r="I109" i="5"/>
  <c r="I108" i="5" s="1"/>
  <c r="J109" i="5"/>
  <c r="J108" i="5" s="1"/>
  <c r="K109" i="5"/>
  <c r="K108" i="5" s="1"/>
  <c r="L109" i="5"/>
  <c r="L108" i="5" s="1"/>
  <c r="M109" i="5"/>
  <c r="M108" i="5" s="1"/>
  <c r="H109" i="5"/>
  <c r="H108" i="5" s="1"/>
  <c r="I46" i="5" l="1"/>
  <c r="I45" i="5" s="1"/>
  <c r="J46" i="5"/>
  <c r="J45" i="5" s="1"/>
  <c r="K46" i="5"/>
  <c r="K45" i="5" s="1"/>
  <c r="L46" i="5"/>
  <c r="L45" i="5" s="1"/>
  <c r="M46" i="5"/>
  <c r="M45" i="5" s="1"/>
  <c r="N46" i="5"/>
  <c r="N45" i="5" s="1"/>
  <c r="O46" i="5"/>
  <c r="O45" i="5" s="1"/>
  <c r="H46" i="5"/>
  <c r="H45" i="5" s="1"/>
  <c r="I28" i="5"/>
  <c r="I27" i="5" s="1"/>
  <c r="J28" i="5"/>
  <c r="J27" i="5" s="1"/>
  <c r="K28" i="5"/>
  <c r="K27" i="5" s="1"/>
  <c r="L28" i="5"/>
  <c r="L27" i="5" s="1"/>
  <c r="M28" i="5"/>
  <c r="M27" i="5" s="1"/>
  <c r="N28" i="5"/>
  <c r="N27" i="5" s="1"/>
  <c r="O28" i="5"/>
  <c r="O27" i="5" s="1"/>
  <c r="H28" i="5"/>
  <c r="H27" i="5" s="1"/>
  <c r="I383" i="5" l="1"/>
  <c r="I382" i="5" s="1"/>
  <c r="J383" i="5"/>
  <c r="J382" i="5" s="1"/>
  <c r="K383" i="5"/>
  <c r="K382" i="5" s="1"/>
  <c r="L382" i="5"/>
  <c r="M383" i="5"/>
  <c r="M382" i="5" s="1"/>
  <c r="N383" i="5"/>
  <c r="N382" i="5" s="1"/>
  <c r="O383" i="5"/>
  <c r="O382" i="5" s="1"/>
  <c r="H383" i="5"/>
  <c r="H382" i="5" s="1"/>
  <c r="I395" i="5"/>
  <c r="I394" i="5" s="1"/>
  <c r="J395" i="5"/>
  <c r="J394" i="5" s="1"/>
  <c r="K395" i="5"/>
  <c r="K394" i="5" s="1"/>
  <c r="L395" i="5"/>
  <c r="L394" i="5" s="1"/>
  <c r="M395" i="5"/>
  <c r="M394" i="5" s="1"/>
  <c r="N395" i="5"/>
  <c r="N394" i="5" s="1"/>
  <c r="O395" i="5"/>
  <c r="O394" i="5" s="1"/>
  <c r="H395" i="5"/>
  <c r="H394" i="5" s="1"/>
  <c r="I431" i="5" l="1"/>
  <c r="I430" i="5" s="1"/>
  <c r="J431" i="5"/>
  <c r="J430" i="5" s="1"/>
  <c r="K431" i="5"/>
  <c r="K430" i="5" s="1"/>
  <c r="L431" i="5"/>
  <c r="L430" i="5" s="1"/>
  <c r="M431" i="5"/>
  <c r="M430" i="5" s="1"/>
  <c r="N431" i="5"/>
  <c r="N430" i="5" s="1"/>
  <c r="O431" i="5"/>
  <c r="O430" i="5" s="1"/>
  <c r="H431" i="5"/>
  <c r="H430" i="5" s="1"/>
  <c r="N477" i="5" l="1"/>
  <c r="M477" i="5"/>
  <c r="L477" i="5"/>
  <c r="K478" i="5"/>
  <c r="K477" i="5" s="1"/>
  <c r="J478" i="5"/>
  <c r="J477" i="5" s="1"/>
  <c r="I477" i="5"/>
  <c r="H477" i="5"/>
  <c r="O477" i="5"/>
  <c r="O475" i="5"/>
  <c r="N475" i="5"/>
  <c r="N474" i="5" s="1"/>
  <c r="M475" i="5"/>
  <c r="M474" i="5" s="1"/>
  <c r="L475" i="5"/>
  <c r="L474" i="5" s="1"/>
  <c r="K475" i="5"/>
  <c r="J475" i="5"/>
  <c r="J474" i="5" s="1"/>
  <c r="I475" i="5"/>
  <c r="I474" i="5" s="1"/>
  <c r="H475" i="5"/>
  <c r="H474" i="5" s="1"/>
  <c r="O470" i="5"/>
  <c r="N470" i="5"/>
  <c r="M470" i="5"/>
  <c r="M469" i="5" s="1"/>
  <c r="L470" i="5"/>
  <c r="L469" i="5" s="1"/>
  <c r="K470" i="5"/>
  <c r="J470" i="5"/>
  <c r="I470" i="5"/>
  <c r="H470" i="5"/>
  <c r="O469" i="5"/>
  <c r="O437" i="5"/>
  <c r="O436" i="5" s="1"/>
  <c r="N437" i="5"/>
  <c r="N436" i="5" s="1"/>
  <c r="M437" i="5"/>
  <c r="M436" i="5" s="1"/>
  <c r="L437" i="5"/>
  <c r="L436" i="5" s="1"/>
  <c r="K437" i="5"/>
  <c r="K436" i="5" s="1"/>
  <c r="J437" i="5"/>
  <c r="J436" i="5" s="1"/>
  <c r="I437" i="5"/>
  <c r="I436" i="5" s="1"/>
  <c r="H437" i="5"/>
  <c r="H436" i="5" s="1"/>
  <c r="O434" i="5"/>
  <c r="N434" i="5"/>
  <c r="N433" i="5" s="1"/>
  <c r="M434" i="5"/>
  <c r="M433" i="5" s="1"/>
  <c r="L434" i="5"/>
  <c r="L433" i="5" s="1"/>
  <c r="K434" i="5"/>
  <c r="K433" i="5" s="1"/>
  <c r="J434" i="5"/>
  <c r="J433" i="5" s="1"/>
  <c r="I434" i="5"/>
  <c r="I433" i="5" s="1"/>
  <c r="H434" i="5"/>
  <c r="H433" i="5" s="1"/>
  <c r="O433" i="5"/>
  <c r="O413" i="5"/>
  <c r="O412" i="5" s="1"/>
  <c r="N413" i="5"/>
  <c r="N412" i="5" s="1"/>
  <c r="M413" i="5"/>
  <c r="M412" i="5" s="1"/>
  <c r="L413" i="5"/>
  <c r="L412" i="5" s="1"/>
  <c r="K413" i="5"/>
  <c r="K412" i="5" s="1"/>
  <c r="J413" i="5"/>
  <c r="J412" i="5" s="1"/>
  <c r="I413" i="5"/>
  <c r="I412" i="5" s="1"/>
  <c r="H413" i="5"/>
  <c r="H412" i="5" s="1"/>
  <c r="O407" i="5"/>
  <c r="N407" i="5"/>
  <c r="N406" i="5" s="1"/>
  <c r="M407" i="5"/>
  <c r="M406" i="5" s="1"/>
  <c r="L407" i="5"/>
  <c r="L406" i="5" s="1"/>
  <c r="K407" i="5"/>
  <c r="K406" i="5" s="1"/>
  <c r="J407" i="5"/>
  <c r="J406" i="5" s="1"/>
  <c r="I407" i="5"/>
  <c r="I406" i="5" s="1"/>
  <c r="H407" i="5"/>
  <c r="H406" i="5" s="1"/>
  <c r="O406" i="5"/>
  <c r="O404" i="5"/>
  <c r="O403" i="5" s="1"/>
  <c r="N404" i="5"/>
  <c r="N403" i="5" s="1"/>
  <c r="M404" i="5"/>
  <c r="M403" i="5" s="1"/>
  <c r="L404" i="5"/>
  <c r="L403" i="5" s="1"/>
  <c r="K404" i="5"/>
  <c r="K403" i="5" s="1"/>
  <c r="J404" i="5"/>
  <c r="J403" i="5" s="1"/>
  <c r="I404" i="5"/>
  <c r="I403" i="5" s="1"/>
  <c r="H404" i="5"/>
  <c r="H403" i="5" s="1"/>
  <c r="O398" i="5"/>
  <c r="O397" i="5" s="1"/>
  <c r="N398" i="5"/>
  <c r="N397" i="5" s="1"/>
  <c r="M398" i="5"/>
  <c r="M397" i="5" s="1"/>
  <c r="L398" i="5"/>
  <c r="L397" i="5" s="1"/>
  <c r="K398" i="5"/>
  <c r="K397" i="5" s="1"/>
  <c r="J398" i="5"/>
  <c r="J397" i="5" s="1"/>
  <c r="I398" i="5"/>
  <c r="I397" i="5" s="1"/>
  <c r="H398" i="5"/>
  <c r="H397" i="5" s="1"/>
  <c r="O389" i="5"/>
  <c r="O388" i="5" s="1"/>
  <c r="N389" i="5"/>
  <c r="N388" i="5" s="1"/>
  <c r="M389" i="5"/>
  <c r="M388" i="5" s="1"/>
  <c r="L389" i="5"/>
  <c r="L388" i="5" s="1"/>
  <c r="K389" i="5"/>
  <c r="K388" i="5" s="1"/>
  <c r="J389" i="5"/>
  <c r="J388" i="5" s="1"/>
  <c r="I389" i="5"/>
  <c r="I388" i="5" s="1"/>
  <c r="H389" i="5"/>
  <c r="H388" i="5" s="1"/>
  <c r="O386" i="5"/>
  <c r="O385" i="5" s="1"/>
  <c r="N386" i="5"/>
  <c r="N385" i="5" s="1"/>
  <c r="M386" i="5"/>
  <c r="M385" i="5" s="1"/>
  <c r="L386" i="5"/>
  <c r="L385" i="5" s="1"/>
  <c r="K386" i="5"/>
  <c r="K385" i="5" s="1"/>
  <c r="J386" i="5"/>
  <c r="J385" i="5" s="1"/>
  <c r="I386" i="5"/>
  <c r="I385" i="5" s="1"/>
  <c r="H386" i="5"/>
  <c r="H385" i="5" s="1"/>
  <c r="O380" i="5"/>
  <c r="O379" i="5" s="1"/>
  <c r="N380" i="5"/>
  <c r="N379" i="5" s="1"/>
  <c r="M380" i="5"/>
  <c r="M379" i="5" s="1"/>
  <c r="L380" i="5"/>
  <c r="L379" i="5" s="1"/>
  <c r="K380" i="5"/>
  <c r="K379" i="5" s="1"/>
  <c r="J380" i="5"/>
  <c r="J379" i="5" s="1"/>
  <c r="I380" i="5"/>
  <c r="I379" i="5" s="1"/>
  <c r="H380" i="5"/>
  <c r="H379" i="5" s="1"/>
  <c r="O375" i="5"/>
  <c r="N375" i="5"/>
  <c r="M375" i="5"/>
  <c r="L375" i="5"/>
  <c r="K375" i="5"/>
  <c r="J375" i="5"/>
  <c r="I375" i="5"/>
  <c r="H375" i="5"/>
  <c r="O374" i="5"/>
  <c r="N374" i="5"/>
  <c r="M374" i="5"/>
  <c r="L374" i="5"/>
  <c r="K374" i="5"/>
  <c r="J374" i="5"/>
  <c r="I374" i="5"/>
  <c r="H374" i="5"/>
  <c r="O371" i="5"/>
  <c r="O370" i="5" s="1"/>
  <c r="N371" i="5"/>
  <c r="N370" i="5" s="1"/>
  <c r="M371" i="5"/>
  <c r="M370" i="5" s="1"/>
  <c r="M369" i="5" s="1"/>
  <c r="L371" i="5"/>
  <c r="L370" i="5" s="1"/>
  <c r="L369" i="5" s="1"/>
  <c r="K371" i="5"/>
  <c r="K370" i="5" s="1"/>
  <c r="K369" i="5" s="1"/>
  <c r="J371" i="5"/>
  <c r="J370" i="5" s="1"/>
  <c r="J369" i="5" s="1"/>
  <c r="I371" i="5"/>
  <c r="I370" i="5" s="1"/>
  <c r="I369" i="5" s="1"/>
  <c r="H371" i="5"/>
  <c r="H370" i="5" s="1"/>
  <c r="H369" i="5" s="1"/>
  <c r="O346" i="5"/>
  <c r="N346" i="5"/>
  <c r="M346" i="5"/>
  <c r="L346" i="5"/>
  <c r="K346" i="5"/>
  <c r="J346" i="5"/>
  <c r="I346" i="5"/>
  <c r="H346" i="5"/>
  <c r="O345" i="5"/>
  <c r="N345" i="5"/>
  <c r="M345" i="5"/>
  <c r="L345" i="5"/>
  <c r="K345" i="5"/>
  <c r="J345" i="5"/>
  <c r="I345" i="5"/>
  <c r="H345" i="5"/>
  <c r="O343" i="5"/>
  <c r="N343" i="5"/>
  <c r="M343" i="5"/>
  <c r="L343" i="5"/>
  <c r="K343" i="5"/>
  <c r="J343" i="5"/>
  <c r="I343" i="5"/>
  <c r="H343" i="5"/>
  <c r="O342" i="5"/>
  <c r="N342" i="5"/>
  <c r="M342" i="5"/>
  <c r="L342" i="5"/>
  <c r="K342" i="5"/>
  <c r="J342" i="5"/>
  <c r="I342" i="5"/>
  <c r="H342" i="5"/>
  <c r="O339" i="5"/>
  <c r="N339" i="5"/>
  <c r="M339" i="5"/>
  <c r="L339" i="5"/>
  <c r="K339" i="5"/>
  <c r="J339" i="5"/>
  <c r="I339" i="5"/>
  <c r="H339" i="5"/>
  <c r="O336" i="5"/>
  <c r="O335" i="5" s="1"/>
  <c r="N336" i="5"/>
  <c r="N335" i="5" s="1"/>
  <c r="M336" i="5"/>
  <c r="M335" i="5" s="1"/>
  <c r="M334" i="5" s="1"/>
  <c r="M333" i="5" s="1"/>
  <c r="L336" i="5"/>
  <c r="L335" i="5" s="1"/>
  <c r="K336" i="5"/>
  <c r="K335" i="5" s="1"/>
  <c r="J336" i="5"/>
  <c r="J335" i="5" s="1"/>
  <c r="I336" i="5"/>
  <c r="I335" i="5" s="1"/>
  <c r="H336" i="5"/>
  <c r="H335" i="5" s="1"/>
  <c r="O25" i="5"/>
  <c r="O24" i="5" s="1"/>
  <c r="N25" i="5"/>
  <c r="N24" i="5" s="1"/>
  <c r="M25" i="5"/>
  <c r="M24" i="5" s="1"/>
  <c r="L25" i="5"/>
  <c r="L24" i="5" s="1"/>
  <c r="K25" i="5"/>
  <c r="K24" i="5" s="1"/>
  <c r="J25" i="5"/>
  <c r="J24" i="5" s="1"/>
  <c r="I25" i="5"/>
  <c r="I24" i="5" s="1"/>
  <c r="H25" i="5"/>
  <c r="H24" i="5" s="1"/>
  <c r="O22" i="5"/>
  <c r="O21" i="5" s="1"/>
  <c r="N22" i="5"/>
  <c r="N21" i="5" s="1"/>
  <c r="M22" i="5"/>
  <c r="M21" i="5" s="1"/>
  <c r="L22" i="5"/>
  <c r="L21" i="5" s="1"/>
  <c r="K22" i="5"/>
  <c r="K21" i="5" s="1"/>
  <c r="J22" i="5"/>
  <c r="J21" i="5" s="1"/>
  <c r="I22" i="5"/>
  <c r="I21" i="5" s="1"/>
  <c r="H22" i="5"/>
  <c r="H21" i="5" s="1"/>
  <c r="O19" i="5"/>
  <c r="N19" i="5"/>
  <c r="M19" i="5"/>
  <c r="L19" i="5"/>
  <c r="K19" i="5"/>
  <c r="J19" i="5"/>
  <c r="I19" i="5"/>
  <c r="H19" i="5"/>
  <c r="I334" i="5" l="1"/>
  <c r="I333" i="5" s="1"/>
  <c r="H334" i="5"/>
  <c r="H333" i="5" s="1"/>
  <c r="N334" i="5"/>
  <c r="N333" i="5" s="1"/>
  <c r="H468" i="5"/>
  <c r="H467" i="5" s="1"/>
  <c r="O369" i="5"/>
  <c r="O367" i="5" s="1"/>
  <c r="K378" i="5"/>
  <c r="N378" i="5"/>
  <c r="N377" i="5" s="1"/>
  <c r="N369" i="5"/>
  <c r="N367" i="5" s="1"/>
  <c r="I468" i="5"/>
  <c r="O378" i="5"/>
  <c r="O377" i="5" s="1"/>
  <c r="I378" i="5"/>
  <c r="I377" i="5" s="1"/>
  <c r="O468" i="5"/>
  <c r="O467" i="5" s="1"/>
  <c r="N468" i="5"/>
  <c r="N467" i="5" s="1"/>
  <c r="J378" i="5"/>
  <c r="J377" i="5" s="1"/>
  <c r="M378" i="5"/>
  <c r="M377" i="5" s="1"/>
  <c r="L378" i="5"/>
  <c r="L377" i="5" s="1"/>
  <c r="H378" i="5"/>
  <c r="H377" i="5" s="1"/>
  <c r="O334" i="5"/>
  <c r="O333" i="5" s="1"/>
  <c r="L334" i="5"/>
  <c r="L333" i="5" s="1"/>
  <c r="L468" i="5"/>
  <c r="L467" i="5" s="1"/>
  <c r="K377" i="5"/>
  <c r="M468" i="5"/>
  <c r="M467" i="5" s="1"/>
  <c r="I469" i="5"/>
  <c r="I467" i="5"/>
  <c r="J468" i="5"/>
  <c r="J467" i="5" s="1"/>
  <c r="J469" i="5"/>
  <c r="H469" i="5"/>
  <c r="K468" i="5"/>
  <c r="K467" i="5" s="1"/>
  <c r="K469" i="5"/>
  <c r="I18" i="5"/>
  <c r="I17" i="5" s="1"/>
  <c r="I15" i="5" s="1"/>
  <c r="N18" i="5"/>
  <c r="N17" i="5" s="1"/>
  <c r="N15" i="5" s="1"/>
  <c r="M18" i="5"/>
  <c r="M17" i="5" s="1"/>
  <c r="M15" i="5" s="1"/>
  <c r="K18" i="5"/>
  <c r="K17" i="5" s="1"/>
  <c r="K15" i="5" s="1"/>
  <c r="O18" i="5"/>
  <c r="O17" i="5" s="1"/>
  <c r="O15" i="5" s="1"/>
  <c r="K367" i="5"/>
  <c r="I367" i="5"/>
  <c r="M367" i="5"/>
  <c r="H18" i="5"/>
  <c r="H17" i="5" s="1"/>
  <c r="H15" i="5" s="1"/>
  <c r="H367" i="5"/>
  <c r="L367" i="5"/>
  <c r="J18" i="5"/>
  <c r="J17" i="5" s="1"/>
  <c r="J15" i="5" s="1"/>
  <c r="K334" i="5"/>
  <c r="K333" i="5" s="1"/>
  <c r="J334" i="5"/>
  <c r="J333" i="5" s="1"/>
  <c r="J367" i="5"/>
  <c r="O474" i="5"/>
  <c r="K474" i="5"/>
  <c r="N469" i="5"/>
  <c r="L18" i="5"/>
  <c r="L17" i="5" s="1"/>
  <c r="L15" i="5" s="1"/>
  <c r="I13" i="5" l="1"/>
  <c r="I10" i="5" s="1"/>
  <c r="K13" i="5"/>
  <c r="K10" i="5" s="1"/>
  <c r="O13" i="5"/>
  <c r="O10" i="5" s="1"/>
  <c r="N13" i="5"/>
  <c r="N10" i="5" s="1"/>
  <c r="J13" i="5"/>
  <c r="J10" i="5" s="1"/>
  <c r="M13" i="5"/>
  <c r="M10" i="5" s="1"/>
  <c r="L13" i="5"/>
  <c r="L10" i="5" s="1"/>
  <c r="H13" i="5"/>
  <c r="H10" i="5" s="1"/>
</calcChain>
</file>

<file path=xl/sharedStrings.xml><?xml version="1.0" encoding="utf-8"?>
<sst xmlns="http://schemas.openxmlformats.org/spreadsheetml/2006/main" count="3033" uniqueCount="520">
  <si>
    <t>(рублей)</t>
  </si>
  <si>
    <t>Статус (муниципальная программа, подпрограмма)</t>
  </si>
  <si>
    <t>Наименование ГРБС</t>
  </si>
  <si>
    <t>ГРБС</t>
  </si>
  <si>
    <t>РзПр</t>
  </si>
  <si>
    <t>ЦСР</t>
  </si>
  <si>
    <t>ВР</t>
  </si>
  <si>
    <t>Январь - Июнь</t>
  </si>
  <si>
    <t>значение на конец года</t>
  </si>
  <si>
    <t>План</t>
  </si>
  <si>
    <t>Факт</t>
  </si>
  <si>
    <t>Программа 6</t>
  </si>
  <si>
    <t>Реформирование и модернизация жилищно-коммунального хозяйства и повышение энергетической эффективности</t>
  </si>
  <si>
    <t>Подпрограмма 1</t>
  </si>
  <si>
    <t>Подпрограмма 2</t>
  </si>
  <si>
    <t>Энергосбережение и повышение энергетической эффективности</t>
  </si>
  <si>
    <t>Подпрограмма 3</t>
  </si>
  <si>
    <t>Подпрограмма 4</t>
  </si>
  <si>
    <t>Обеспечение реализации муниципальной программы и прочие мероприятия</t>
  </si>
  <si>
    <t>0503</t>
  </si>
  <si>
    <t>0630086010</t>
  </si>
  <si>
    <t>0502</t>
  </si>
  <si>
    <t>0505</t>
  </si>
  <si>
    <t>06100S5710</t>
  </si>
  <si>
    <t>Ведущий экономист</t>
  </si>
  <si>
    <t>Л. В. Кукарцева</t>
  </si>
  <si>
    <t>408</t>
  </si>
  <si>
    <t>администрация Шарыповского округа</t>
  </si>
  <si>
    <t>Модернизация, реконструкция и капитальный ремонт объектов коммунальной инфраструктуры</t>
  </si>
  <si>
    <t>0620086040</t>
  </si>
  <si>
    <t>Обращение с отходами на территории Шарыповского муниципального округа</t>
  </si>
  <si>
    <t>Благоустройство сельских территорий</t>
  </si>
  <si>
    <t>0640077450</t>
  </si>
  <si>
    <t xml:space="preserve"> </t>
  </si>
  <si>
    <t>0640086070</t>
  </si>
  <si>
    <t>0640086080</t>
  </si>
  <si>
    <t>0640086850</t>
  </si>
  <si>
    <t>06400S7420</t>
  </si>
  <si>
    <t>06400S6411</t>
  </si>
  <si>
    <t>06400S6412</t>
  </si>
  <si>
    <t>06400S6413</t>
  </si>
  <si>
    <t>06400S6414</t>
  </si>
  <si>
    <t>06400S6415</t>
  </si>
  <si>
    <t>Подпрограмма 5</t>
  </si>
  <si>
    <t>0650075700</t>
  </si>
  <si>
    <t>0603</t>
  </si>
  <si>
    <t>0650075180</t>
  </si>
  <si>
    <t>Осн. Мероприятие 1.3</t>
  </si>
  <si>
    <t>0610086870</t>
  </si>
  <si>
    <t>Осн. Мероприятие 1.4</t>
  </si>
  <si>
    <t>0610086880</t>
  </si>
  <si>
    <t>Осн. Мероприятие 1.5</t>
  </si>
  <si>
    <t>0610086890</t>
  </si>
  <si>
    <t>Осн. Мероприятие 1.6</t>
  </si>
  <si>
    <t>0610086900</t>
  </si>
  <si>
    <t>Осн. Мероприятие 1.7</t>
  </si>
  <si>
    <t>0610086910</t>
  </si>
  <si>
    <t>Осн. Мероприятие 1.8</t>
  </si>
  <si>
    <t>Осн. Мероприятие 1.9</t>
  </si>
  <si>
    <t>Осн. Мероприятие 1.10</t>
  </si>
  <si>
    <t>Осн. Мероприятие 1.11</t>
  </si>
  <si>
    <t>Осн. Мероприятие 1.12</t>
  </si>
  <si>
    <t>Осн. Мероприятие 1.13</t>
  </si>
  <si>
    <t>Осн. Мероприятие 1.15</t>
  </si>
  <si>
    <t>к Порядку принятия решений о разработке муниципальных программ Шарыповского муниципального округа, их формирования и реализации "Реформимрование и модернизация жилищно-коммунального хозяйства и повышение энергетической эффективности"</t>
  </si>
  <si>
    <t xml:space="preserve"> Приложение № 11</t>
  </si>
  <si>
    <t xml:space="preserve">Наименование муниципальной программы, подпрограммы, мероприятия </t>
  </si>
  <si>
    <t>Расходы по годам</t>
  </si>
  <si>
    <t>Осн. Мероприятие 1.1</t>
  </si>
  <si>
    <t xml:space="preserve"> Содержание и ремонт уличного освещения </t>
  </si>
  <si>
    <t xml:space="preserve"> Организация деятельности по сбору, обработке, утилизации, обезвреживанию, захоронению твердых коммунальных отходов </t>
  </si>
  <si>
    <t>Осн. Мероприятие 1.2</t>
  </si>
  <si>
    <t xml:space="preserve">Прочие мероприятия по благоустройству территории сельских населенных пунктов </t>
  </si>
  <si>
    <t xml:space="preserve">Осуществление расходов, направленных на реализацию мероприятий по поддержке местных инициатив (Создание и благоустройство спортивно-оздоровительной площадки "Здоровое село" с. Шушь) </t>
  </si>
  <si>
    <t xml:space="preserve"> Реализация комплексных проектов по благоустройству территорий</t>
  </si>
  <si>
    <t>Осн. Мероприятие 1.14</t>
  </si>
  <si>
    <t xml:space="preserve"> Выполнение отдельных государственных полномочий по реализации отдельных мер по обеспечению ограничения платы граждан за коммунальные услуги</t>
  </si>
  <si>
    <t xml:space="preserve"> Руководство и управление в сфере установленных функций и полномочий, осуществляемых казёнными учреждениями</t>
  </si>
  <si>
    <t xml:space="preserve">Выполнение отдельных государственных полномочий по организации мероприятий при осуществлении деятельности по обращению с животными без владельцев </t>
  </si>
  <si>
    <t>Информация об использовании бюджетных ассигнований бюджета округа и иных средств на реализацию отдельных мероприятий муниципальной программы Шарыповского муниципального округа и подпрограмм с указанием плановых 
и фактических значений (с расшифровкой по главным распорядителям средств бюджета округа, подпрограммам, отдельным мероприятиям муниципальной программы Шарыповского муниципального округа, а также по годам реализации
 муниципальной программы Шарыповского муниципального округа) «Реформирование и модернизация жилищно-коммунального хозяйства и повышение энергетической эффективности»</t>
  </si>
  <si>
    <t>Обустройство мест (площадок) накопления отходов потребления и (или) приобретение контейнерного оборудования</t>
  </si>
  <si>
    <t>0605</t>
  </si>
  <si>
    <t>06300S4630</t>
  </si>
  <si>
    <t>0620077400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</si>
  <si>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</t>
  </si>
  <si>
    <t>06200S7490</t>
  </si>
  <si>
    <t>0620086630</t>
  </si>
  <si>
    <t>0640077400</t>
  </si>
  <si>
    <t>06400S7410</t>
  </si>
  <si>
    <t>06400S7490</t>
  </si>
  <si>
    <t>0640086590</t>
  </si>
  <si>
    <t>Осн. Мероприятие 1.16</t>
  </si>
  <si>
    <t>0640086600</t>
  </si>
  <si>
    <t>0610086570</t>
  </si>
  <si>
    <t>0610077400</t>
  </si>
  <si>
    <t>Капитальный ремонт, реконструкция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</si>
  <si>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0610086650</t>
  </si>
  <si>
    <t>0610086660</t>
  </si>
  <si>
    <t>Осн. Мероприятие 1.17</t>
  </si>
  <si>
    <t>0610086670</t>
  </si>
  <si>
    <t>Осн. Мероприятие 1.18</t>
  </si>
  <si>
    <t>0610086680</t>
  </si>
  <si>
    <t>Осн. Мероприятие 1.19</t>
  </si>
  <si>
    <t>0610086690</t>
  </si>
  <si>
    <t>Осн. Мероприятие 1.20</t>
  </si>
  <si>
    <t>0610086700</t>
  </si>
  <si>
    <t>Осн. Мероприятие 1.21</t>
  </si>
  <si>
    <t>0610086710</t>
  </si>
  <si>
    <t>Осн. Мероприятие 1.22</t>
  </si>
  <si>
    <t>0610086720</t>
  </si>
  <si>
    <t>Осн. Мероприятие 1.23</t>
  </si>
  <si>
    <t>0610086580</t>
  </si>
  <si>
    <t>Осн. Мероприятие 1.24</t>
  </si>
  <si>
    <t>0610086610</t>
  </si>
  <si>
    <t>Осн. Мероприятие 1.25</t>
  </si>
  <si>
    <t>Отогрев водопровода по ул. Центральная в с. Малое Озеро</t>
  </si>
  <si>
    <t>0610086640</t>
  </si>
  <si>
    <t>Осн. Мероприятие 1.26</t>
  </si>
  <si>
    <t>Осн. Мероприятие 1.27</t>
  </si>
  <si>
    <t>0610086770</t>
  </si>
  <si>
    <t>Осн. Мероприятие 1.28</t>
  </si>
  <si>
    <t>0610086780</t>
  </si>
  <si>
    <t>Осн. Мероприятие 1.29</t>
  </si>
  <si>
    <t>0610086790</t>
  </si>
  <si>
    <t>Осн. Мероприятие 1.30</t>
  </si>
  <si>
    <t>0610086800</t>
  </si>
  <si>
    <t>Осн. Мероприятие 1.31</t>
  </si>
  <si>
    <t>0610086810</t>
  </si>
  <si>
    <t>Осн. Мероприятие 1.32</t>
  </si>
  <si>
    <t>0610086820</t>
  </si>
  <si>
    <t>Осн. Мероприятие 1.33</t>
  </si>
  <si>
    <t>0610086830</t>
  </si>
  <si>
    <t>Осн. Мероприятие 1.34</t>
  </si>
  <si>
    <t>0610086840</t>
  </si>
  <si>
    <t>Осн. Мероприятие 1.36</t>
  </si>
  <si>
    <t>0610086330</t>
  </si>
  <si>
    <t>Осн. Мероприятие 1.37</t>
  </si>
  <si>
    <t>0610086340</t>
  </si>
  <si>
    <t>Осн. Мероприятие 1.38</t>
  </si>
  <si>
    <t>0610086350</t>
  </si>
  <si>
    <t>Осн. Мероприятие 1.39</t>
  </si>
  <si>
    <t>0610086360</t>
  </si>
  <si>
    <t>Осн. Мероприятие 1.40</t>
  </si>
  <si>
    <t>Текущий ремонт сетей водоснабжения по ул. Калинина в с. Темра</t>
  </si>
  <si>
    <t>0610086370</t>
  </si>
  <si>
    <t>Осн. Мероприятие 1.41</t>
  </si>
  <si>
    <t>0610086380</t>
  </si>
  <si>
    <t>Осн. Мероприятие 1.42</t>
  </si>
  <si>
    <t>0610086390</t>
  </si>
  <si>
    <t>Осн. Мероприятие 1.43</t>
  </si>
  <si>
    <t>0610086400</t>
  </si>
  <si>
    <t>Осн. Мероприятие 1.44</t>
  </si>
  <si>
    <t>Осн. Мероприятие 1.45</t>
  </si>
  <si>
    <t>Осн. Мероприятие 1.46</t>
  </si>
  <si>
    <t>Осн. Мероприятие 1.47</t>
  </si>
  <si>
    <t>Осн. Мероприятие 1.48</t>
  </si>
  <si>
    <t>Осн. Мероприятие 1.49</t>
  </si>
  <si>
    <t>Осн. Мероприятие 1.50</t>
  </si>
  <si>
    <t>0610086470</t>
  </si>
  <si>
    <t>Осн. Мероприятие 1.51</t>
  </si>
  <si>
    <t>0610086480</t>
  </si>
  <si>
    <t>Осн. Мероприятие 1.52</t>
  </si>
  <si>
    <t>0610086490</t>
  </si>
  <si>
    <t>Осн. Мероприятие 1.53</t>
  </si>
  <si>
    <t>0610086500</t>
  </si>
  <si>
    <t>Осн. Мероприятие 1.54</t>
  </si>
  <si>
    <t>0610086510</t>
  </si>
  <si>
    <t>Осн. Мероприятие 1.55</t>
  </si>
  <si>
    <t>0610086520</t>
  </si>
  <si>
    <t>Осн. Мероприятие 1.56</t>
  </si>
  <si>
    <t>0610086530</t>
  </si>
  <si>
    <t>Осн. Мероприятие 1.57</t>
  </si>
  <si>
    <t>0610086540</t>
  </si>
  <si>
    <t>Осн. Мероприятие 1.58</t>
  </si>
  <si>
    <t>0610086550</t>
  </si>
  <si>
    <t>Осн. Мероприятие 1.59</t>
  </si>
  <si>
    <t>0610086560</t>
  </si>
  <si>
    <t>0650086980</t>
  </si>
  <si>
    <t>Содержание и благоустройство общественных пространств с. Новоалтатка, с. Парная, с. Холмогорское</t>
  </si>
  <si>
    <t>0640086060</t>
  </si>
  <si>
    <t>Выполнение работ по разработке фор-эскиза комплексного благоустройства общественной территории - линейного объекта с прилегающими территориями,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</si>
  <si>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0640086410</t>
  </si>
  <si>
    <t>Устройство детских игровых площадок в с.Ивановка, с.Березовское, с.Ажинское, с.Малое Озеро за счет средств целевого благотворительного пожертвования</t>
  </si>
  <si>
    <t>0640086420</t>
  </si>
  <si>
    <t>Содействие развитию налогового потенциала</t>
  </si>
  <si>
    <t>0610077450</t>
  </si>
  <si>
    <t>Замена трубопровода холодного водоснабжения ул. Рабочая 9 в с. Березовское</t>
  </si>
  <si>
    <t>0610086100</t>
  </si>
  <si>
    <t>Замена трубопровода отопления ул. Школьная 2 в с. Березовское</t>
  </si>
  <si>
    <t>0610086110</t>
  </si>
  <si>
    <t>Замена приборов контроля в котельной ул. Советская 61/1 в с. Березовское</t>
  </si>
  <si>
    <t>0610086120</t>
  </si>
  <si>
    <t>Ремонтные работы по креплению проема ворот подачи угля в котельной ул. Советская 61/1 в с. Березовское</t>
  </si>
  <si>
    <t>0610086130</t>
  </si>
  <si>
    <t xml:space="preserve">Ремонт кровли в котельной ул. Советская 61/1 в с. Березовское </t>
  </si>
  <si>
    <t>0610086140</t>
  </si>
  <si>
    <t>Текущий ремонт на водонапорной башне по ул. Советская 2Е в с. Березовское</t>
  </si>
  <si>
    <t>0610086150</t>
  </si>
  <si>
    <t>Текущий ремонт сетей водоснабжения у водонапорной башни по ул. Больничная 77 в с. Березовское</t>
  </si>
  <si>
    <t>0610086160</t>
  </si>
  <si>
    <t>Замена трубопровода холодного водоснабжения по ул. Больничная 58-2, в с. Березовское</t>
  </si>
  <si>
    <t>0610086170</t>
  </si>
  <si>
    <t>Замена глубинного насоса на водонапорной башне по ул. Советская 25 Б, в с. Березовское</t>
  </si>
  <si>
    <t>0610086180</t>
  </si>
  <si>
    <t>Замена отсечного крана на котле № 2 по ул. Советская, 61-1, в с. Березовское</t>
  </si>
  <si>
    <t>0610086190</t>
  </si>
  <si>
    <t xml:space="preserve">Замена трубопровода подачи воздуха на водонапорной башне в д. Новокурск </t>
  </si>
  <si>
    <t>0610086200</t>
  </si>
  <si>
    <t xml:space="preserve">Текущий ремонт сетей водоснабжения по ул. Верхняя-4 в д. Скрипачи </t>
  </si>
  <si>
    <t>0610086210</t>
  </si>
  <si>
    <t>Ремонтные работы в котельной по ул. Школьная, 29 в с. Новоалтатка</t>
  </si>
  <si>
    <t>0610086220</t>
  </si>
  <si>
    <t xml:space="preserve">Замена приборов контроля в котельной по ул. Школьная, 29 в с. Новоалтатка </t>
  </si>
  <si>
    <t>0610086230</t>
  </si>
  <si>
    <t>Ремонт крышного вентилятора в котельной по ул. Школьная, 29 в с. Новоалтатка</t>
  </si>
  <si>
    <t>0610086240</t>
  </si>
  <si>
    <t xml:space="preserve">Замена трубопровода отопления по ул. Восточная 2-2 в с. Новоалтатка </t>
  </si>
  <si>
    <t>0610086250</t>
  </si>
  <si>
    <t>Текущий ремонт сетей теплоснабжения по ул. Советская в с. Новоалтатка</t>
  </si>
  <si>
    <t>0610086260</t>
  </si>
  <si>
    <t>Текущий ремонт сетей теплоснабжения по ул. Западная №23 и №25 в с. Новоалтатка</t>
  </si>
  <si>
    <t>0610086270</t>
  </si>
  <si>
    <t xml:space="preserve">Текущий ремонт сетей водоснабжения по ул. Советская в с. Новоалтатка </t>
  </si>
  <si>
    <t>0610086280</t>
  </si>
  <si>
    <t>Электромонтажные работы в котельной по ул. Школьная, 29 в с. Новоалтатка</t>
  </si>
  <si>
    <t>0610086290</t>
  </si>
  <si>
    <t>Восстановление теплоизоляции сетей водоснабжения в котельной квартал Путейский, 41 п. Инголь</t>
  </si>
  <si>
    <t>0610086300</t>
  </si>
  <si>
    <t>Замена задвижек в котельной квартал Путейский, 41 в п. Инголь</t>
  </si>
  <si>
    <t>0610086310</t>
  </si>
  <si>
    <t>Замена приборов контроля в котельной квартал Путейский, 41 в п. Инголь</t>
  </si>
  <si>
    <t>0610086320</t>
  </si>
  <si>
    <t xml:space="preserve">Замена ролика углеподачи в котельной квартал Путейский, 41 в п. Инголь </t>
  </si>
  <si>
    <t xml:space="preserve">Замена дренажного насоса в котельной квартал Путейский, 41в п. Инголь </t>
  </si>
  <si>
    <t>Замена подшипников на двигателе на канализационной насосной станции в п. Инголь</t>
  </si>
  <si>
    <t>Замена приборов контроля в котельной по ул. Труда, стр. 1Б в с. Ивановка</t>
  </si>
  <si>
    <t xml:space="preserve">Ремонтные работы в котельной по ул. Труда, стр. 1Б в с. Ивановка </t>
  </si>
  <si>
    <t>Ремонтные работы трубопровода холодного водоснабжения по ул. Строителей жилой дом №4-1 в с. Ивановка</t>
  </si>
  <si>
    <t>Ремонт тепловой камеры №12 по ул. Строителей в с. Ивановка</t>
  </si>
  <si>
    <t>Замена трубопровода холодного водоснабжения напротив жилого дома № 9, кв. Путейский, в п. Инголь</t>
  </si>
  <si>
    <t>Текущий ремонт котла №2 и замена запорной арматуры в котельной по ул. Советская61/1 в с. Березовское</t>
  </si>
  <si>
    <t xml:space="preserve">Текущий ремонт колонок по ул. Новая,3 и ул. Советская,6 в д. Ершово </t>
  </si>
  <si>
    <t>Текущий ремонт водонапорной башни по ул. Советская, 2е в с. Березовское</t>
  </si>
  <si>
    <t>Текущий ремонт сетей теплоснабжения по ул. Школьная и ул. Советская в с. Березовское</t>
  </si>
  <si>
    <t>Осн. Мероприятие 1.60</t>
  </si>
  <si>
    <t>Замена кабеля на водонапорной башне по ул. Верхняя в д. Скрипачи</t>
  </si>
  <si>
    <t>Осн. Мероприятие 1.62</t>
  </si>
  <si>
    <t>Замена предохранительного клапана в котельной по ул. Школьная, 29 в с. Новоалтатка</t>
  </si>
  <si>
    <t>Осн. Мероприятие 1.63</t>
  </si>
  <si>
    <t>Замена крана на сетях водоснабжения по ул. Восточная, 8а в с. Новоалтатка</t>
  </si>
  <si>
    <t>Осн. Мероприятие 1.64</t>
  </si>
  <si>
    <t>Осн. Мероприятие 1.65</t>
  </si>
  <si>
    <t xml:space="preserve">Текущий ремонт котла в котельной с. Парная, пер. Школьный, 3д/2 </t>
  </si>
  <si>
    <t>Замена глубинного насоса на водонапорной башне по ул. Березовская, 12а в с. Родники</t>
  </si>
  <si>
    <t>Текущий ремонт сетей водоснабжения по ул. Степная в д. Скворцово</t>
  </si>
  <si>
    <t>Утепление технических помещений на водонапорных башнях по ул. Октябрьская и ул. Гоголя в с. Родники</t>
  </si>
  <si>
    <t>Замена насоса на канализационной насосной станции ул. Кадатская, 13а с. Холмогорское</t>
  </si>
  <si>
    <t>Замена глубинного насоса на водонапорной башне по ул. Лесная, 1а в с. Шушь</t>
  </si>
  <si>
    <t>0610086730</t>
  </si>
  <si>
    <t xml:space="preserve">Текущий ремонт сетей водоснабжения по ул. Октябрьская в с. Шушь </t>
  </si>
  <si>
    <t>0610086740</t>
  </si>
  <si>
    <t>Осн. Мероприятие 1.35</t>
  </si>
  <si>
    <t>Строительство муниципальных объектов коммунальной и транспортной инфраструктуры</t>
  </si>
  <si>
    <t>06100S4610</t>
  </si>
  <si>
    <t>Осн. Мероприятие 1.72</t>
  </si>
  <si>
    <t>06100S6413</t>
  </si>
  <si>
    <t>Осуществление расходов, направленных на реализацию мероприятий по поддержке местных инициатив (Ремонт водонапорной башни в д. Глинка)</t>
  </si>
  <si>
    <t>Замена вариатора в котельной квартал Путейский, 41 п. Инголь</t>
  </si>
  <si>
    <t>Замена сетей водоотведения квартал Путейский, 10 п. Инголь</t>
  </si>
  <si>
    <t>Установка теплофонов на канализационной насосной станции и насосной станции в п. Инголь</t>
  </si>
  <si>
    <t>Текущий ремонт частотного преобразователя в котельной по ул. Труда, 1Б в с. Ивановка</t>
  </si>
  <si>
    <t>Замена прибора учета электроэнергии в здании котельной по ул. Труда 1 Б в с. Ивановка</t>
  </si>
  <si>
    <t xml:space="preserve">Электромонтажные работы в котельной по ул. Труда, 1Б в с. Ивановка </t>
  </si>
  <si>
    <t>Замена подъемного трубопровода на водонапорных башнях по ул. Западная и ул. Советская в с. Новоалтатка</t>
  </si>
  <si>
    <t>Замена глубинного насоса на водонапорной башне по ул. Верхняя с. Новоалтатка</t>
  </si>
  <si>
    <t xml:space="preserve">Замена глубинного насоса на водонапорной башне по ул. Советская в п. Крутоярский </t>
  </si>
  <si>
    <t>0610086590</t>
  </si>
  <si>
    <t>Текущий ремонт сетей теплоснабжения и водоснабжения по ул. Кольцевая в с. Новоалтатка</t>
  </si>
  <si>
    <t>0610086600</t>
  </si>
  <si>
    <t>Текущий ремонт сетей теплоснабжения по ул. Школьная и ул. Советская в с. Новоалтатка</t>
  </si>
  <si>
    <t>Текущий ремонт колонки по ул. Центральная, 8 в д. Глинка</t>
  </si>
  <si>
    <t>0610086620</t>
  </si>
  <si>
    <t xml:space="preserve">Текущий ремонт сетей электроснабжения в котельной по ул. Школьная, 29 в с. Новоалтатка </t>
  </si>
  <si>
    <t>0610086630</t>
  </si>
  <si>
    <t>Осн. Мероприятие 1.66</t>
  </si>
  <si>
    <t>Осн. Мероприятие 1.67</t>
  </si>
  <si>
    <t>Осн. Мероприятие 1.68</t>
  </si>
  <si>
    <t>Осн. Мероприятие 1.69</t>
  </si>
  <si>
    <t>Осн. Мероприятие 1.70</t>
  </si>
  <si>
    <t>Осуществление расходов, направленных на реализацию мероприятий по поддержке местных инициатив (Обустройство пешеходной зоны в д. Ершово)</t>
  </si>
  <si>
    <t>Осуществление расходов, направленных на реализацию мероприятий по поддержке местных инициатив (Обустройство пешеходной зоны в с. Малое Озеро)</t>
  </si>
  <si>
    <t>Осуществление расходов, направленных на реализацию мероприятий по поддержке местных инициатив (Благоустройство территорий семейного парка для отдыха и занятия спортом в с. Родники)</t>
  </si>
  <si>
    <t>06400S6417</t>
  </si>
  <si>
    <t xml:space="preserve">Осуществление расходов, направленных на реализацию мероприятий по поддержке местных инициатив (Обустройство пешеходной зоны в д. Можары) </t>
  </si>
  <si>
    <t>Содействие достижению и (или) поощрение достижения наилучших значений показателей эффективности органов местного самоуправления муниципальных, городских округов и муниципальных районов</t>
  </si>
  <si>
    <t>0650077440</t>
  </si>
  <si>
    <t>Создание условий для обеспечения услугами связи малочисленных и труднодоступных населенных пунктов Красноярского края</t>
  </si>
  <si>
    <t>065D276450</t>
  </si>
  <si>
    <t>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</t>
  </si>
  <si>
    <t>06500S5960</t>
  </si>
  <si>
    <t>Финансовое обеспечение (возмещение) расходных обязательств, связанных с увеличением с 1 июня 2022 года региональных выплат</t>
  </si>
  <si>
    <t>0650010340</t>
  </si>
  <si>
    <t>Монтаж уличного электроосвещения в с. Березовское, ул. Советская</t>
  </si>
  <si>
    <t>0620086430</t>
  </si>
  <si>
    <t>Монтаж уличного электроосвещения в д. Скрипачи, ул. Полтавская, ул. Черниговская, ул. Верхняя</t>
  </si>
  <si>
    <t>0620086440</t>
  </si>
  <si>
    <t>Текущий ремонт уличного электроосвещения в д. Росинка, ул. Центральная</t>
  </si>
  <si>
    <t>0620086450</t>
  </si>
  <si>
    <t>Монтаж уличного электроосвещения в с. Ажинское, ул. Чкалова, ул. Дружбы, ул. Титова</t>
  </si>
  <si>
    <t>0620086460</t>
  </si>
  <si>
    <t xml:space="preserve">Благоустройство кладбищ (Благоустройство кладбища в д. Глинка Шарыповского муниципального округа) </t>
  </si>
  <si>
    <t>06400S6661</t>
  </si>
  <si>
    <t>Благоустройство детских игровых площадок в с. Ивановка, с. Березовское, с. Ажинское и с. Малое Озеро</t>
  </si>
  <si>
    <t>0640086750</t>
  </si>
  <si>
    <t>Оказание услуг по осуществлению авторского надзора при реализации комплексного проекта по благоустройству общественной территории "Частичка села - улица моя" расположенной по адресу: Красноярский край, Шарыповский муниципальный округ, с. Парная, участок ул. Советская, 2 - ул. Набережная, 5-2 - ул. Октябрьская, 1</t>
  </si>
  <si>
    <t>0640086760</t>
  </si>
  <si>
    <t>Выполнение работ по разработке фор-эскиза комплексного благоустройства общественной территории, расположенной по адресу: Красноярский край, Шарыповский муниципальный округ, с. Березовское, ул. Садовая</t>
  </si>
  <si>
    <t>0640086103</t>
  </si>
  <si>
    <t>Текущий ремонт котла №3 в котельной по ул. Советская 61/1 в с. Березовское</t>
  </si>
  <si>
    <t>0610086105</t>
  </si>
  <si>
    <t>0610086104</t>
  </si>
  <si>
    <t>Установка прибора учета тепловой энергии в котельной в с. Новоалтатка по ул. Школьная, 29</t>
  </si>
  <si>
    <t>Осн. Мероприятие 1.61</t>
  </si>
  <si>
    <t>Текущий ремонт сетей водоснабжения по ул. Центральная 37 в д. Гудково</t>
  </si>
  <si>
    <t>0610086101</t>
  </si>
  <si>
    <t>0610086102</t>
  </si>
  <si>
    <t>Текущий ремонт сетей водоотведения по ул. Подгорная и ул. Пограничная в с. Холмогорское</t>
  </si>
  <si>
    <t>Текущий ремонт сетей водоснабжения по ул. Лесная и ул. Больничная в с. Березовское</t>
  </si>
  <si>
    <t>Текущий ремонт сетей теплоснабжения по ул. Советская в с. Березовское</t>
  </si>
  <si>
    <t>Осн. Мероприятие 1.71</t>
  </si>
  <si>
    <t>Текущий ремонт водопроводных колонок по ул. Рабочая в с. Березовское и ул. Центральная в д. Горбы</t>
  </si>
  <si>
    <t>Электромонтажные работы на водонапорной башне по ул. Советская, 2е в с. Березовское</t>
  </si>
  <si>
    <t>Осн. Мероприятие 1.73</t>
  </si>
  <si>
    <t>Замена электродвигателя подпиточного насоса и установка манометра в котельной квартал Путейский, 41 п. Инголь</t>
  </si>
  <si>
    <t>Осн. Мероприятие 1.74</t>
  </si>
  <si>
    <t xml:space="preserve">Замена электродвигателя подпиточного насоса и установка манометра в котельной по ул. Труда, стр. 1Б в с. Ивановка </t>
  </si>
  <si>
    <t>Осн. Мероприятие 1.75</t>
  </si>
  <si>
    <t>Текущий ремонт сетей теплоснабжения по ул. Просвещение в с. Ивановка</t>
  </si>
  <si>
    <t>Осн. Мероприятие 1.76</t>
  </si>
  <si>
    <t>0610086850</t>
  </si>
  <si>
    <t xml:space="preserve">Замена глубинного насоса на водонапорной башне ул. Просвещение, 1В в с. Ивановка </t>
  </si>
  <si>
    <t>Осн. Мероприятие 1.77</t>
  </si>
  <si>
    <t>0610086860</t>
  </si>
  <si>
    <t>Текущий ремонт сетей водоснабжения к водонапорной башне ул. Просвещение, 1В в с. Ивановка</t>
  </si>
  <si>
    <t>Осн. Мероприятие 1.78</t>
  </si>
  <si>
    <t>Замена глубинного насоса на водонапорной башне по ул. Центральная в д. Белоозерка</t>
  </si>
  <si>
    <t>Осн. Мероприятие 1.79</t>
  </si>
  <si>
    <t>Замена кабеля на водонапорной башне по ул. Центральная в д. Белоозерка</t>
  </si>
  <si>
    <t>Осн. Мероприятие 1.80</t>
  </si>
  <si>
    <t>Текущий ремонт сетей теплоснабжения в ТК-1 по ул. Школьная в с. Новоалтатка</t>
  </si>
  <si>
    <t>Осн. Мероприятие 1.81</t>
  </si>
  <si>
    <t>Замена глубинного насоса на водонапорной башне по ул. Белорусская, 25а в с. Ораки</t>
  </si>
  <si>
    <t>Осн. Мероприятие 1.82</t>
  </si>
  <si>
    <t xml:space="preserve">Замена глубинного насоса на водонапорной башне по ул. Зеленая, 14а в с. Парная </t>
  </si>
  <si>
    <t>Осн. Мероприятие 1.83</t>
  </si>
  <si>
    <t>0610086920</t>
  </si>
  <si>
    <t xml:space="preserve">Замена глубинного насоса на водонапорной башне по ул. Центральная, 55а в с. Малое Озеро </t>
  </si>
  <si>
    <t>Осн. Мероприятие 1.84</t>
  </si>
  <si>
    <t>0610086930</t>
  </si>
  <si>
    <t>Замена глубинного насоса на водонапорной башне пер. Школьный, 3/3 в с. Парная</t>
  </si>
  <si>
    <t>Осн. Мероприятие 1.85</t>
  </si>
  <si>
    <t>0610086940</t>
  </si>
  <si>
    <t>Текущий ремонт котла № 3 в котельной пер. Школьный, 3д/2 с. Парная</t>
  </si>
  <si>
    <t>Осн. Мероприятие 1.86</t>
  </si>
  <si>
    <t>0610086950</t>
  </si>
  <si>
    <t>Текущий ремонт сетей отопления в котельной пер. Школьный, 3д/2 с. Парная</t>
  </si>
  <si>
    <t>Осн. Мероприятие 1.87</t>
  </si>
  <si>
    <t>0610086960</t>
  </si>
  <si>
    <t>Замена станции подкачки воды на водозаборную скважину по ул. Октябрьская, 16а в с. Родники</t>
  </si>
  <si>
    <t>Осн. Мероприятие 1.88</t>
  </si>
  <si>
    <t>0610086106</t>
  </si>
  <si>
    <t>Текущий ремонт сетей теплоснабжения по ул. Советская, ул. Школьная в с. Березовское</t>
  </si>
  <si>
    <t>Осн. Мероприятие 1.89</t>
  </si>
  <si>
    <t>0610086107</t>
  </si>
  <si>
    <t xml:space="preserve">Замена глубинного насоса на водонапорной башне по ул. Больничная, 77 и замена уровня наполнения на водонапорных башнях ул. Советская, 2Е и ул. Советская 25Б в с. Березовское </t>
  </si>
  <si>
    <t>Осн. Мероприятие 1.90</t>
  </si>
  <si>
    <t>0610086108</t>
  </si>
  <si>
    <t>Текущий ремонт сетей водоснабжения по ул. Советская в с. Новоалтатка</t>
  </si>
  <si>
    <t>Осн. Мероприятие 1.91</t>
  </si>
  <si>
    <t>0610086109</t>
  </si>
  <si>
    <t>Замена дымососа в котельной пер. Школьный 3д/2 в с. Парная</t>
  </si>
  <si>
    <t>Осн. Мероприятие 1.92</t>
  </si>
  <si>
    <t>0610086111</t>
  </si>
  <si>
    <t xml:space="preserve">Замена сетей теплоснабжения от ТК-2 до котельной по пер. Школьный 3д/2 в с. Парная </t>
  </si>
  <si>
    <t>Осн. Мероприятие 1.93</t>
  </si>
  <si>
    <t>0610086112</t>
  </si>
  <si>
    <t>Текущий ремонт сетей водоснабжения по ул. Советская с. Большое Озеро</t>
  </si>
  <si>
    <t>Осн. Мероприятие 1.94</t>
  </si>
  <si>
    <t>0610086113</t>
  </si>
  <si>
    <t>Текущий ремонт сетей водоснабжения по ул. Белорусская в с. Ораки</t>
  </si>
  <si>
    <t>Осн. Мероприятие 1.95</t>
  </si>
  <si>
    <t>0610086114</t>
  </si>
  <si>
    <t>Замена глубинного насоса на водонапорной башне по ул. Октябрьская, 16а в с. Родники</t>
  </si>
  <si>
    <t>Осн. Мероприятие 1.96</t>
  </si>
  <si>
    <t>0610086115</t>
  </si>
  <si>
    <t>Текущий ремонт сетей водоснабжения по ул. Степная д. Скворцово</t>
  </si>
  <si>
    <t>Осн. Мероприятие 1.97</t>
  </si>
  <si>
    <t>0610086116</t>
  </si>
  <si>
    <t>Текущий ремонт сетей водоснабжения от ТК-10 до ТК-12 по ул. Декабристов в с. Холмогорское</t>
  </si>
  <si>
    <t>Осн. Мероприятие 1.98</t>
  </si>
  <si>
    <t>0610086117</t>
  </si>
  <si>
    <t>Текущий ремонт сетей теплоснабжения от детского сада по ул. Садовая №11 в с. Березовское</t>
  </si>
  <si>
    <t>Осн. Мероприятие 1.99</t>
  </si>
  <si>
    <t>0610086118</t>
  </si>
  <si>
    <t>Разработка технической документации по устройству защиты от импульсных перенапряжений и устройству частотного регулирования оборотов электродвигателя насоса на водонапорной башне по ул. Белорусская, 25А в с. Ораки</t>
  </si>
  <si>
    <t>Осн. Мероприятие 1.100</t>
  </si>
  <si>
    <t>0610086119</t>
  </si>
  <si>
    <t>Замена глубинного насоса на водонапорной башне по пер. Школьный, 3/3 в с. Парная</t>
  </si>
  <si>
    <t>Осн. Мероприятие 1.101</t>
  </si>
  <si>
    <t>0610086121</t>
  </si>
  <si>
    <t>Замена глубинного насоса на водонапорной башне по ул. Октябрьская, 67Б в с. Парная</t>
  </si>
  <si>
    <t>Осн. Мероприятие 1.102</t>
  </si>
  <si>
    <t>0610086122</t>
  </si>
  <si>
    <t>Текущий ремонт сетей водоснабжения по ул. Октябрьская в с. Холмогорское</t>
  </si>
  <si>
    <t>Осн. Мероприятие 1.103</t>
  </si>
  <si>
    <t>0610086123</t>
  </si>
  <si>
    <t>Текущий ремонт сетей водоснабжения по ул. Центральная в с. Береш</t>
  </si>
  <si>
    <t>Примечание</t>
  </si>
  <si>
    <t>[0610086330-0610086610]
[0610086640-0610086720]
0610086750
[0610086770-0610086840]
[0610086870-0610086970]</t>
  </si>
  <si>
    <t xml:space="preserve">Отд. Мероприятие </t>
  </si>
  <si>
    <t xml:space="preserve">Отд.. Мероприятие 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</si>
  <si>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</t>
  </si>
  <si>
    <t>Осуществление расходов, направленных на реализацию мероприятий по поддержке местных инициатив (Обустройство территории кладбища с. Березовское)</t>
  </si>
  <si>
    <t>243
244</t>
  </si>
  <si>
    <t xml:space="preserve">Осн. Мероприятие </t>
  </si>
  <si>
    <t>Осуществление расходов, направленных на реализацию мероприятий по поддержке местных инициатив (Вода в каждый дом)</t>
  </si>
  <si>
    <t>06100S6414</t>
  </si>
  <si>
    <t>06100S6800</t>
  </si>
  <si>
    <t>Реализация мероприятий по модернизации систем коммунальной инфраструктуры</t>
  </si>
  <si>
    <t>Государственная экспертиза проектной документации в части проверки достоверности определения сметной стоимости капитального ремонта объектов капитального строительства водопроводных и тепловых сетей на территории Шарыповского муниципального округа</t>
  </si>
  <si>
    <t xml:space="preserve">Расходы по ремонту источников питьевого водоснабжения и сетей водоснабжения </t>
  </si>
  <si>
    <t>Расходы по ремонту источников тепловой энергии, тепловых сетей, а также приобретение технологического оборудования для обеспечения функционирования систем теплоснабжения</t>
  </si>
  <si>
    <t>Подготовка технического задания на разработку проектно-сметной документации на реконструкцию канализационных очистных сооружений в с. Холмогорское</t>
  </si>
  <si>
    <t xml:space="preserve">Расходы на текущий ремонт сетей водоотведения </t>
  </si>
  <si>
    <t>Содержание мест захоронения</t>
  </si>
  <si>
    <t>Осуществление расходов, направленных на реализацию мероприятий по поддержке местных инициатив (Спорт, доступный всем!)</t>
  </si>
  <si>
    <t>Осуществление расходов, направленных на реализацию мероприятий по поддержке местных инициатив (Обустройство пешеходной зоны в п. Инголь)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</si>
  <si>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п. Крутоярский)</t>
  </si>
  <si>
    <t>06400S6416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</si>
  <si>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"Радуга детства")</t>
  </si>
  <si>
    <t>Осуществление расходов, направленных на реализацию мероприятий по поддержке местных инициатив (Устройство комплексной спортивно-игровой площадки в д. Можары)</t>
  </si>
  <si>
    <t>0640086090</t>
  </si>
  <si>
    <t>Проведение ремонтно-реставрационных работ памятников и мемориальных комплексов, увековечивающих память воинов, погибших, умерших в годы Великой Отечественной войны</t>
  </si>
  <si>
    <t>Содержание и благоустройство территории округа, в том числе общественных пространств с. Новоалтатка, с. Парная, с. Холмогорское</t>
  </si>
  <si>
    <t>{0620086430-0620086460}</t>
  </si>
  <si>
    <t>{0610086104 -0610086105} {0610086100 - 0610086400}  0610077450 {0610086470 - 0610086740} 0610086770  06100S6413 {0610086101 - 0610086102 {0610086780 - 0610086960}  {0610086106 - 0610086109} {0610086111 - 0610086119} {0610086121-0610086123}</t>
  </si>
  <si>
    <t>Осн. Мероприятие</t>
  </si>
  <si>
    <t>Проведение обследования населенных пунктов на предмет покрытия подвижной радиотелефонной связью</t>
  </si>
  <si>
    <t>0650086180</t>
  </si>
  <si>
    <t>Осуществление расходов, направленных на реализацию мероприятий по поддержке местных инициатив (Обустройство пешеходной зоны в с. Родники)</t>
  </si>
  <si>
    <t>Осн. Мероприятие 2.1</t>
  </si>
  <si>
    <t>Устройство скважины</t>
  </si>
  <si>
    <t>06100S5720</t>
  </si>
  <si>
    <t>Строительство и (или) реконструкция объектов коммунальной инфраструктуры, находящихся в муниципальной собственности, используемых в сфере водоснабжения, водоотведения</t>
  </si>
  <si>
    <t>Расходы на разработку проектов зон санитарной охраны водозаборных скважин</t>
  </si>
  <si>
    <t>Разработка схемы теплоснабжения Шарыповского муниципального округа на период 2025-2040 гг.</t>
  </si>
  <si>
    <t>Установка приборов учета тепловой энергии на территории Шарыповского муниципального округа</t>
  </si>
  <si>
    <t xml:space="preserve">Обеспечение надежной эксплуатации объектов инженерной инфраструктуры Шарыповского муниципального округа.
</t>
  </si>
  <si>
    <t xml:space="preserve">Монтаж уличного электроосвещения
</t>
  </si>
  <si>
    <t>О.И.Гельберг</t>
  </si>
  <si>
    <t>0630086220</t>
  </si>
  <si>
    <t>Содержание, ремонт и реставрационные работы памятников и мемориальных комплексов, увековечивающих память воинов, погибших, умерших в годы Великой Отечественной войны</t>
  </si>
  <si>
    <t>0640086160</t>
  </si>
  <si>
    <t>Озеленение территории Шарыповского муниципального округа</t>
  </si>
  <si>
    <t>0640086200</t>
  </si>
  <si>
    <t>Реализация комплексных проектов по благоустройству территорий</t>
  </si>
  <si>
    <t>064F277420</t>
  </si>
  <si>
    <t>Резерв средств на решение вопросов в сфере жилищно-коммунального хозяйства</t>
  </si>
  <si>
    <t>0610086030</t>
  </si>
  <si>
    <t>Капитальный ремонт сетей водоснабжения с. Темра ул. Калинина</t>
  </si>
  <si>
    <t>Расходы на текущий ремонт сетей водоотведения</t>
  </si>
  <si>
    <t>Капитальный ремонт в котельной с. Березовское ул. Советская 61/1 (замена дымовой трубы)</t>
  </si>
  <si>
    <t>Расходы по ремонту источников питьевого водоснабжения и сетей водоснабжения</t>
  </si>
  <si>
    <t>Расходы по обеспечению жителей питьевой водой путем организации ее подвоза на период устранения аварийной ситуации на сетях водоснабжения</t>
  </si>
  <si>
    <t>Разработка схем водоснабжения и водоотведения</t>
  </si>
  <si>
    <t>Уборка мест несанкционированного размещения отходов на территории мест захоронения</t>
  </si>
  <si>
    <t>Содержание и благоустройство мест захоронения</t>
  </si>
  <si>
    <t>Благоустройство кладбищ</t>
  </si>
  <si>
    <t>Содержание и благоустройство сельских населенных пунктов</t>
  </si>
  <si>
    <t>Реализация проектов по решению вопросов местного значения, осуществляемых непосредственно населением</t>
  </si>
  <si>
    <t>Осуществление расходов, направленных на реализацию мероприятий по поддержке местных инициатив (Планета детства моего)</t>
  </si>
  <si>
    <t xml:space="preserve">Осуществление расходов, направленных на реализацию мероприятий по поддержке местных инициатив (Благоустройство территории сельского клуба и детской площадки в с. Ивановка) </t>
  </si>
  <si>
    <t>Осуществление расходов, направленных на реализацию мероприятий по поддержке местных инициатив (Обустройство комплексной игровой площадки в д. Белоозерка)</t>
  </si>
  <si>
    <t>Осуществление расходов, направленных на реализацию мероприятий по поддержке местных инициатив (Приобретение трактора и навесного оборудования)</t>
  </si>
  <si>
    <t>Осуществление расходов, направленных на реализацию мероприятий по поддержке местных инициатив (Зимний городок в д. Можары)</t>
  </si>
  <si>
    <t>Выполнение отдельных государственных полномочий по реализации отдельных мер по обеспечению ограничения платы граждан за коммунальные услуги</t>
  </si>
  <si>
    <t>Оплата услуг по приему сточных вод, откачанных ассенизаторской машиной МКУ "УСЗ" Шарыповского МО из зданий муниципальных учреждений округа в централизованную систему водоотведения и обеспечению их транспортировки, очистки и сброса в водный объект</t>
  </si>
  <si>
    <t>0650086270</t>
  </si>
  <si>
    <t>Выполнение работ по разработке концепции благоустройства по проекту "Шаги в будущее" с. Родники, ул. Юбилейная (от пересечения с автодорогой Назарово-Шарыпово до пересечения с ул. Октябрьской) - ул. Октябрьская (от пересечения с ул. Юбилейной до крытого катка "Сокол")</t>
  </si>
  <si>
    <t>Приобретение водогрейных котлов</t>
  </si>
  <si>
    <t xml:space="preserve"> Капитальный ремонт тепловой сети от котельной до ТК3 по ул.Школьная с.Березовское </t>
  </si>
  <si>
    <t xml:space="preserve">Капитальный ремонт тепловой сети от ТК-9 до УП-8 с.Новоалтатка ул.Советская </t>
  </si>
  <si>
    <t>Содержание территории муниципального округа в части эстетического состояния территории (размещение и содержание малых архитектурных форм), а также другие расходы по благоустройству в границах муниципального округа</t>
  </si>
  <si>
    <t xml:space="preserve">Осн. Мероприятие 1.5 </t>
  </si>
  <si>
    <t>Устройство ограждения санитарно-защитной зоны водозаборных скважин</t>
  </si>
  <si>
    <t>Содержание и благоустройство территорий сельских населенных пунктов</t>
  </si>
  <si>
    <t>433 170,00</t>
  </si>
  <si>
    <t>233 170,00</t>
  </si>
  <si>
    <t>Оказание услуг по осуществлению авторского надзора по объекту "Комплексное благоустройство центра с. Березовское "Эстафета поколений"</t>
  </si>
  <si>
    <t>0640086050</t>
  </si>
  <si>
    <t>Ио руководителя МКУ "УСЗ" Шарыповского муниципального округа</t>
  </si>
  <si>
    <t>К.П.Мельникова</t>
  </si>
  <si>
    <t>Начальник отдела  благоустройства и прочих отраслей</t>
  </si>
  <si>
    <t>Н.Н Галоян</t>
  </si>
  <si>
    <t>Л.В.Кукарцева</t>
  </si>
  <si>
    <t>Ведущий инженер</t>
  </si>
  <si>
    <t>А.В.Гусева</t>
  </si>
  <si>
    <t>№ п/п</t>
  </si>
  <si>
    <t>Начальник отдела ЖКХ и прочих отраслей</t>
  </si>
  <si>
    <t>Л.В. Вдовина</t>
  </si>
  <si>
    <t>всего расходные обязательства</t>
  </si>
  <si>
    <t xml:space="preserve"> ГРБС</t>
  </si>
  <si>
    <t>Статус (муниципальная программа, подпрограмма, мероприятие)</t>
  </si>
  <si>
    <t>Расходы по текущему ремонту сетей водоотведения</t>
  </si>
  <si>
    <t>Осн. Меоприятие</t>
  </si>
  <si>
    <t xml:space="preserve"> Организация деятельности по сбору, обработке, утилизации, обезвреживанию, захоронению твердых коммунальных отходов, в том числе ликвидация мест несанкционированного размещения отходов производства и потребления</t>
  </si>
  <si>
    <t>Осуществление расходов, направленных на реализацию мероприятий по поддержке местных инициатив (Обустройство детской игровой площадки "Дворик детства")</t>
  </si>
  <si>
    <t>Подготовка технического здания на разработку проектно-сметной документации на реконструкцию канализационных очисный сооружений в с. Холмогорское</t>
  </si>
  <si>
    <t>Устройство  скважины</t>
  </si>
  <si>
    <t>0640086260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</si>
</sst>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name val="Calibri"/>
      <family val="2"/>
      <scheme val="minor"/>
    </font>
    <font>
      <b/>
      <sz val="9"/>
      <name val="Times New Roman"/>
      <family val="1"/>
      <charset val="204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b/>
      <sz val="7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4" fontId="1" fillId="2" borderId="0" xfId="0" applyNumberFormat="1" applyFont="1" applyFill="1"/>
    <xf numFmtId="4" fontId="0" fillId="2" borderId="0" xfId="0" applyNumberFormat="1" applyFill="1"/>
    <xf numFmtId="0" fontId="3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top" wrapText="1"/>
    </xf>
    <xf numFmtId="4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9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" fillId="0" borderId="0" xfId="0" applyNumberFormat="1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0" fillId="0" borderId="0" xfId="0" applyNumberFormat="1"/>
    <xf numFmtId="0" fontId="2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0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vertical="top" wrapText="1"/>
    </xf>
    <xf numFmtId="0" fontId="12" fillId="2" borderId="0" xfId="0" applyFont="1" applyFill="1"/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center"/>
    </xf>
    <xf numFmtId="0" fontId="13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top" wrapText="1"/>
    </xf>
    <xf numFmtId="0" fontId="14" fillId="2" borderId="1" xfId="0" applyFont="1" applyFill="1" applyBorder="1"/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top" wrapText="1"/>
    </xf>
    <xf numFmtId="4" fontId="15" fillId="0" borderId="1" xfId="0" applyNumberFormat="1" applyFont="1" applyBorder="1" applyAlignment="1">
      <alignment horizontal="center" vertical="top" wrapText="1"/>
    </xf>
    <xf numFmtId="0" fontId="0" fillId="0" borderId="1" xfId="0" applyBorder="1"/>
    <xf numFmtId="0" fontId="4" fillId="0" borderId="4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5" fillId="0" borderId="4" xfId="0" applyFont="1" applyBorder="1" applyAlignment="1">
      <alignment vertical="top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0" borderId="4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vertical="top"/>
    </xf>
    <xf numFmtId="49" fontId="3" fillId="0" borderId="0" xfId="0" applyNumberFormat="1" applyFont="1" applyAlignment="1">
      <alignment horizontal="center" vertical="center"/>
    </xf>
    <xf numFmtId="0" fontId="5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02"/>
  <sheetViews>
    <sheetView topLeftCell="A390" workbookViewId="0">
      <selection activeCell="H500" sqref="H500"/>
    </sheetView>
  </sheetViews>
  <sheetFormatPr defaultRowHeight="15" x14ac:dyDescent="0.25"/>
  <cols>
    <col min="1" max="1" width="12.42578125" style="1" customWidth="1"/>
    <col min="2" max="2" width="17.42578125" style="1" customWidth="1"/>
    <col min="3" max="3" width="9.28515625" style="16" customWidth="1"/>
    <col min="4" max="4" width="4.85546875" style="10" customWidth="1"/>
    <col min="5" max="5" width="4" style="10" customWidth="1"/>
    <col min="6" max="6" width="8.28515625" style="10" customWidth="1"/>
    <col min="7" max="7" width="3.7109375" style="10" customWidth="1"/>
    <col min="8" max="8" width="10.42578125" style="10" customWidth="1"/>
    <col min="9" max="9" width="10.5703125" style="10" customWidth="1"/>
    <col min="10" max="10" width="9.5703125" style="10" customWidth="1"/>
    <col min="11" max="11" width="9.7109375" style="10" customWidth="1"/>
    <col min="12" max="12" width="10.85546875" style="10" customWidth="1"/>
    <col min="13" max="13" width="11" style="10" customWidth="1"/>
    <col min="14" max="14" width="10.5703125" style="10" customWidth="1"/>
    <col min="15" max="16" width="9.85546875" style="10" customWidth="1"/>
    <col min="17" max="19" width="9.140625" style="2"/>
    <col min="20" max="20" width="18.5703125" customWidth="1"/>
  </cols>
  <sheetData>
    <row r="1" spans="1:19" ht="13.5" customHeight="1" x14ac:dyDescent="0.25">
      <c r="M1" s="11" t="s">
        <v>65</v>
      </c>
      <c r="N1" s="11"/>
      <c r="O1" s="11"/>
      <c r="P1" s="11"/>
      <c r="Q1" s="1"/>
    </row>
    <row r="2" spans="1:19" ht="72.75" customHeight="1" x14ac:dyDescent="0.25">
      <c r="M2" s="117" t="s">
        <v>64</v>
      </c>
      <c r="N2" s="117"/>
      <c r="O2" s="117"/>
      <c r="P2" s="24"/>
      <c r="Q2" s="1"/>
    </row>
    <row r="3" spans="1:19" ht="11.25" customHeight="1" x14ac:dyDescent="0.25">
      <c r="Q3" s="1"/>
    </row>
    <row r="4" spans="1:19" ht="33" customHeight="1" x14ac:dyDescent="0.25">
      <c r="A4" s="118" t="s">
        <v>79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9" ht="14.25" customHeight="1" x14ac:dyDescent="0.25">
      <c r="O5" s="12" t="s">
        <v>0</v>
      </c>
      <c r="P5" s="12"/>
      <c r="Q5" s="1"/>
    </row>
    <row r="6" spans="1:19" s="5" customFormat="1" ht="17.25" customHeight="1" x14ac:dyDescent="0.25">
      <c r="A6" s="113" t="s">
        <v>1</v>
      </c>
      <c r="B6" s="113" t="s">
        <v>66</v>
      </c>
      <c r="C6" s="119" t="s">
        <v>2</v>
      </c>
      <c r="D6" s="113" t="s">
        <v>3</v>
      </c>
      <c r="E6" s="113" t="s">
        <v>4</v>
      </c>
      <c r="F6" s="113" t="s">
        <v>5</v>
      </c>
      <c r="G6" s="113" t="s">
        <v>6</v>
      </c>
      <c r="H6" s="113">
        <v>2022</v>
      </c>
      <c r="I6" s="113"/>
      <c r="J6" s="113" t="s">
        <v>67</v>
      </c>
      <c r="K6" s="113"/>
      <c r="L6" s="113"/>
      <c r="M6" s="113"/>
      <c r="N6" s="113">
        <v>2024</v>
      </c>
      <c r="O6" s="113">
        <v>2025</v>
      </c>
      <c r="P6" s="114" t="s">
        <v>417</v>
      </c>
      <c r="Q6" s="1"/>
      <c r="R6" s="1"/>
      <c r="S6" s="1"/>
    </row>
    <row r="7" spans="1:19" s="5" customFormat="1" ht="18" customHeight="1" x14ac:dyDescent="0.25">
      <c r="A7" s="113"/>
      <c r="B7" s="113"/>
      <c r="C7" s="119"/>
      <c r="D7" s="113"/>
      <c r="E7" s="113"/>
      <c r="F7" s="113"/>
      <c r="G7" s="113"/>
      <c r="H7" s="113"/>
      <c r="I7" s="113"/>
      <c r="J7" s="120">
        <v>2023</v>
      </c>
      <c r="K7" s="121"/>
      <c r="L7" s="121"/>
      <c r="M7" s="122"/>
      <c r="N7" s="113"/>
      <c r="O7" s="113"/>
      <c r="P7" s="115"/>
      <c r="Q7" s="1"/>
      <c r="R7" s="1"/>
      <c r="S7" s="1"/>
    </row>
    <row r="8" spans="1:19" s="5" customFormat="1" ht="18" customHeight="1" x14ac:dyDescent="0.25">
      <c r="A8" s="113"/>
      <c r="B8" s="113"/>
      <c r="C8" s="119"/>
      <c r="D8" s="113"/>
      <c r="E8" s="113"/>
      <c r="F8" s="113"/>
      <c r="G8" s="113"/>
      <c r="H8" s="113"/>
      <c r="I8" s="113"/>
      <c r="J8" s="113" t="s">
        <v>7</v>
      </c>
      <c r="K8" s="113"/>
      <c r="L8" s="113" t="s">
        <v>8</v>
      </c>
      <c r="M8" s="113"/>
      <c r="N8" s="113"/>
      <c r="O8" s="113"/>
      <c r="P8" s="115"/>
      <c r="Q8" s="1"/>
      <c r="R8" s="1"/>
      <c r="S8" s="1"/>
    </row>
    <row r="9" spans="1:19" s="5" customFormat="1" x14ac:dyDescent="0.25">
      <c r="A9" s="113"/>
      <c r="B9" s="113"/>
      <c r="C9" s="119"/>
      <c r="D9" s="113"/>
      <c r="E9" s="113"/>
      <c r="F9" s="113"/>
      <c r="G9" s="113"/>
      <c r="H9" s="22" t="s">
        <v>9</v>
      </c>
      <c r="I9" s="22" t="s">
        <v>10</v>
      </c>
      <c r="J9" s="22" t="s">
        <v>9</v>
      </c>
      <c r="K9" s="22" t="s">
        <v>10</v>
      </c>
      <c r="L9" s="22" t="s">
        <v>9</v>
      </c>
      <c r="M9" s="22" t="s">
        <v>10</v>
      </c>
      <c r="N9" s="22" t="s">
        <v>9</v>
      </c>
      <c r="O9" s="22" t="s">
        <v>9</v>
      </c>
      <c r="P9" s="116"/>
      <c r="Q9" s="1"/>
      <c r="R9" s="1"/>
      <c r="S9" s="1"/>
    </row>
    <row r="10" spans="1:19" s="5" customFormat="1" ht="64.5" customHeight="1" x14ac:dyDescent="0.25">
      <c r="A10" s="9" t="s">
        <v>11</v>
      </c>
      <c r="B10" s="9" t="s">
        <v>12</v>
      </c>
      <c r="C10" s="23"/>
      <c r="D10" s="4"/>
      <c r="E10" s="4"/>
      <c r="F10" s="4"/>
      <c r="G10" s="22"/>
      <c r="H10" s="20">
        <f>H11+H13</f>
        <v>170215027.55000001</v>
      </c>
      <c r="I10" s="20">
        <f t="shared" ref="I10:O10" si="0">I11+I13</f>
        <v>166982081.65000001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20">
        <f t="shared" si="0"/>
        <v>0</v>
      </c>
      <c r="N10" s="20">
        <f t="shared" si="0"/>
        <v>0</v>
      </c>
      <c r="O10" s="20">
        <f t="shared" si="0"/>
        <v>0</v>
      </c>
      <c r="P10" s="22"/>
      <c r="Q10" s="1"/>
      <c r="R10" s="1"/>
      <c r="S10" s="1"/>
    </row>
    <row r="11" spans="1:19" s="5" customFormat="1" ht="21" hidden="1" customHeight="1" x14ac:dyDescent="0.25">
      <c r="A11" s="3"/>
      <c r="B11" s="3"/>
      <c r="C11" s="23"/>
      <c r="D11" s="4"/>
      <c r="E11" s="4"/>
      <c r="F11" s="4"/>
      <c r="G11" s="22"/>
      <c r="H11" s="13"/>
      <c r="I11" s="13"/>
      <c r="J11" s="13"/>
      <c r="K11" s="13"/>
      <c r="L11" s="13"/>
      <c r="M11" s="13"/>
      <c r="N11" s="13"/>
      <c r="O11" s="13"/>
      <c r="P11" s="22"/>
      <c r="Q11" s="1"/>
      <c r="R11" s="1"/>
      <c r="S11" s="1"/>
    </row>
    <row r="12" spans="1:19" s="5" customFormat="1" hidden="1" x14ac:dyDescent="0.25">
      <c r="A12" s="3"/>
      <c r="B12" s="3"/>
      <c r="C12" s="23"/>
      <c r="D12" s="4"/>
      <c r="E12" s="4"/>
      <c r="F12" s="4"/>
      <c r="G12" s="22"/>
      <c r="H12" s="13"/>
      <c r="I12" s="13"/>
      <c r="J12" s="13"/>
      <c r="K12" s="13"/>
      <c r="L12" s="13"/>
      <c r="M12" s="13"/>
      <c r="N12" s="13"/>
      <c r="O12" s="13"/>
      <c r="P12" s="22"/>
      <c r="Q12" s="1"/>
      <c r="R12" s="1"/>
      <c r="S12" s="1"/>
    </row>
    <row r="13" spans="1:19" s="5" customFormat="1" ht="42" x14ac:dyDescent="0.25">
      <c r="A13" s="3"/>
      <c r="B13" s="3"/>
      <c r="C13" s="23" t="s">
        <v>27</v>
      </c>
      <c r="D13" s="4" t="s">
        <v>26</v>
      </c>
      <c r="E13" s="4"/>
      <c r="F13" s="4"/>
      <c r="G13" s="22"/>
      <c r="H13" s="13">
        <f t="shared" ref="H13:O13" si="1">H17+H334+H369+H378+H468</f>
        <v>170215027.55000001</v>
      </c>
      <c r="I13" s="13">
        <f t="shared" si="1"/>
        <v>166982081.65000001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3">
        <f t="shared" si="1"/>
        <v>0</v>
      </c>
      <c r="N13" s="13">
        <f t="shared" si="1"/>
        <v>0</v>
      </c>
      <c r="O13" s="13">
        <f t="shared" si="1"/>
        <v>0</v>
      </c>
      <c r="P13" s="22"/>
      <c r="Q13" s="1"/>
      <c r="R13" s="1"/>
      <c r="S13" s="1"/>
    </row>
    <row r="14" spans="1:19" s="5" customFormat="1" hidden="1" x14ac:dyDescent="0.25">
      <c r="A14" s="3"/>
      <c r="B14" s="3"/>
      <c r="C14" s="23"/>
      <c r="D14" s="4"/>
      <c r="E14" s="4"/>
      <c r="F14" s="4"/>
      <c r="G14" s="22"/>
      <c r="H14" s="13"/>
      <c r="I14" s="13"/>
      <c r="J14" s="13"/>
      <c r="K14" s="13"/>
      <c r="L14" s="13"/>
      <c r="M14" s="13"/>
      <c r="N14" s="13"/>
      <c r="O14" s="13"/>
      <c r="P14" s="22"/>
      <c r="Q14" s="1"/>
      <c r="R14" s="1"/>
      <c r="S14" s="1"/>
    </row>
    <row r="15" spans="1:19" s="5" customFormat="1" ht="72" x14ac:dyDescent="0.25">
      <c r="A15" s="9" t="s">
        <v>13</v>
      </c>
      <c r="B15" s="18" t="s">
        <v>28</v>
      </c>
      <c r="C15" s="23"/>
      <c r="D15" s="4"/>
      <c r="E15" s="4"/>
      <c r="F15" s="4"/>
      <c r="G15" s="22"/>
      <c r="H15" s="20">
        <f>H17</f>
        <v>19777418.870000001</v>
      </c>
      <c r="I15" s="20">
        <f>I17</f>
        <v>19777418.870000001</v>
      </c>
      <c r="J15" s="20">
        <f t="shared" ref="J15:O15" si="2">J17</f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2"/>
      <c r="Q15" s="1"/>
      <c r="R15" s="1"/>
      <c r="S15" s="1"/>
    </row>
    <row r="16" spans="1:19" s="5" customFormat="1" hidden="1" x14ac:dyDescent="0.25">
      <c r="A16" s="3"/>
      <c r="B16" s="3"/>
      <c r="C16" s="23"/>
      <c r="D16" s="4"/>
      <c r="E16" s="4"/>
      <c r="F16" s="4"/>
      <c r="G16" s="22"/>
      <c r="H16" s="13"/>
      <c r="I16" s="13"/>
      <c r="J16" s="13"/>
      <c r="K16" s="13"/>
      <c r="L16" s="13"/>
      <c r="M16" s="13"/>
      <c r="N16" s="13"/>
      <c r="O16" s="13"/>
      <c r="P16" s="22"/>
      <c r="Q16" s="1"/>
      <c r="R16" s="1"/>
      <c r="S16" s="1"/>
    </row>
    <row r="17" spans="1:19" s="5" customFormat="1" ht="39" customHeight="1" x14ac:dyDescent="0.25">
      <c r="A17" s="3"/>
      <c r="B17" s="3"/>
      <c r="C17" s="23" t="s">
        <v>27</v>
      </c>
      <c r="D17" s="4" t="s">
        <v>26</v>
      </c>
      <c r="E17" s="4"/>
      <c r="F17" s="4"/>
      <c r="G17" s="22"/>
      <c r="H17" s="13">
        <f>H18+H21+H24+H27+H30+H33+H36+H39+H42+H45+H48+H51+H54+H57+H60+H63+H66+H69+H72+H75+H78+H81+H84+H87+H90+H93+H96+H99+H102+H105+H108+H111+H114+H117+H120+H123+H126+H129+H132+H135+H138+H141+H144+H147+H150+H153+H156+H159+H162+H165+H168+H171+H174+H177+H180+H183+H186+H189+H192+H195+H198+H201+H204+H207+H210+H213+H216+H219+H222+H225+H228+H231+H234+H237+H240+H243+H246+H249+H252+H255+H258+H261+H264+H267+H270+H273+H276+H279+H282+H285+H288+H291+H294+H297+H300+H303+H306+H309+H312+H315+H318+H321+H324+H327+H330</f>
        <v>19777418.870000001</v>
      </c>
      <c r="I17" s="13">
        <f t="shared" ref="I17:O17" si="3">I18+I21+I24+I27+I30+I33+I36+I39+I42+I45+I48+I51+I54+I57+I60+I63+I66+I69+I72+I75+I78+I81+I84+I87+I90+I93+I96+I99+I102+I105+I108+I111+I114+I117+I120+I123+I126+I129+I132+I135+I138+I141+I144+I147+I150+I153+I156+I159+I162+I165+I168+I171+I174+I177+I180+I183+I186+I189+I192+I195+I198+I201+I204+I207+I210+I213+I216+I219+I222+I225+I228+I231+I234+I237+I240+I243+I246+I249+I252+I255+I258+I261+I264+I267+I270+I273+I276+I279+I282+I285+I288+I291+I294+I297+I300+I303+I306+I309+I312+I315+I318+I321+I324+I327+I330</f>
        <v>19777418.870000001</v>
      </c>
      <c r="J17" s="13">
        <f t="shared" si="3"/>
        <v>0</v>
      </c>
      <c r="K17" s="13">
        <f t="shared" si="3"/>
        <v>0</v>
      </c>
      <c r="L17" s="13">
        <f t="shared" si="3"/>
        <v>0</v>
      </c>
      <c r="M17" s="13">
        <f t="shared" si="3"/>
        <v>0</v>
      </c>
      <c r="N17" s="13">
        <f t="shared" si="3"/>
        <v>0</v>
      </c>
      <c r="O17" s="13">
        <f t="shared" si="3"/>
        <v>0</v>
      </c>
      <c r="P17" s="22"/>
      <c r="Q17" s="1"/>
      <c r="R17" s="6"/>
      <c r="S17" s="1"/>
    </row>
    <row r="18" spans="1:19" s="5" customFormat="1" ht="36" customHeight="1" x14ac:dyDescent="0.25">
      <c r="A18" s="8" t="s">
        <v>68</v>
      </c>
      <c r="B18" s="3" t="s">
        <v>318</v>
      </c>
      <c r="C18" s="23"/>
      <c r="D18" s="4"/>
      <c r="E18" s="4"/>
      <c r="F18" s="4"/>
      <c r="G18" s="22"/>
      <c r="H18" s="13">
        <f>H19</f>
        <v>118080.73</v>
      </c>
      <c r="I18" s="13">
        <f t="shared" ref="I18:O19" si="4">I19</f>
        <v>118080.73</v>
      </c>
      <c r="J18" s="13">
        <f t="shared" si="4"/>
        <v>0</v>
      </c>
      <c r="K18" s="13">
        <f t="shared" si="4"/>
        <v>0</v>
      </c>
      <c r="L18" s="13">
        <f t="shared" si="4"/>
        <v>0</v>
      </c>
      <c r="M18" s="13">
        <f t="shared" si="4"/>
        <v>0</v>
      </c>
      <c r="N18" s="13">
        <f t="shared" si="4"/>
        <v>0</v>
      </c>
      <c r="O18" s="13">
        <f t="shared" si="4"/>
        <v>0</v>
      </c>
      <c r="P18" s="22"/>
      <c r="Q18" s="1"/>
      <c r="R18" s="6"/>
      <c r="S18" s="1"/>
    </row>
    <row r="19" spans="1:19" s="5" customFormat="1" ht="33" customHeight="1" x14ac:dyDescent="0.25">
      <c r="A19" s="3"/>
      <c r="B19" s="3"/>
      <c r="C19" s="23" t="s">
        <v>27</v>
      </c>
      <c r="D19" s="4" t="s">
        <v>26</v>
      </c>
      <c r="E19" s="4"/>
      <c r="F19" s="4"/>
      <c r="G19" s="22"/>
      <c r="H19" s="13">
        <f>H20</f>
        <v>118080.73</v>
      </c>
      <c r="I19" s="13">
        <f t="shared" si="4"/>
        <v>118080.73</v>
      </c>
      <c r="J19" s="13">
        <f t="shared" si="4"/>
        <v>0</v>
      </c>
      <c r="K19" s="13">
        <f t="shared" si="4"/>
        <v>0</v>
      </c>
      <c r="L19" s="13">
        <f t="shared" si="4"/>
        <v>0</v>
      </c>
      <c r="M19" s="13">
        <f t="shared" si="4"/>
        <v>0</v>
      </c>
      <c r="N19" s="13">
        <f t="shared" si="4"/>
        <v>0</v>
      </c>
      <c r="O19" s="13">
        <f t="shared" si="4"/>
        <v>0</v>
      </c>
      <c r="P19" s="22"/>
      <c r="Q19" s="1"/>
      <c r="R19" s="6"/>
      <c r="S19" s="1"/>
    </row>
    <row r="20" spans="1:19" s="5" customFormat="1" ht="33" customHeight="1" x14ac:dyDescent="0.25">
      <c r="A20" s="3"/>
      <c r="B20" s="3"/>
      <c r="C20" s="23" t="s">
        <v>27</v>
      </c>
      <c r="D20" s="4" t="s">
        <v>26</v>
      </c>
      <c r="E20" s="4" t="s">
        <v>21</v>
      </c>
      <c r="F20" s="4" t="s">
        <v>319</v>
      </c>
      <c r="G20" s="22">
        <v>244</v>
      </c>
      <c r="H20" s="13">
        <v>118080.73</v>
      </c>
      <c r="I20" s="13">
        <v>118080.73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22"/>
      <c r="Q20" s="1"/>
      <c r="R20" s="6"/>
      <c r="S20" s="1"/>
    </row>
    <row r="21" spans="1:19" s="5" customFormat="1" ht="198" customHeight="1" x14ac:dyDescent="0.25">
      <c r="A21" s="8" t="s">
        <v>71</v>
      </c>
      <c r="B21" s="3" t="s">
        <v>95</v>
      </c>
      <c r="C21" s="23"/>
      <c r="D21" s="4"/>
      <c r="E21" s="4"/>
      <c r="F21" s="4"/>
      <c r="G21" s="22"/>
      <c r="H21" s="13">
        <f>H22</f>
        <v>7969354.7999999998</v>
      </c>
      <c r="I21" s="13">
        <f t="shared" ref="I21:O22" si="5">I22</f>
        <v>7969354.7999999998</v>
      </c>
      <c r="J21" s="13">
        <f t="shared" si="5"/>
        <v>0</v>
      </c>
      <c r="K21" s="13">
        <f t="shared" si="5"/>
        <v>0</v>
      </c>
      <c r="L21" s="13">
        <f t="shared" si="5"/>
        <v>0</v>
      </c>
      <c r="M21" s="13">
        <f t="shared" si="5"/>
        <v>0</v>
      </c>
      <c r="N21" s="13">
        <f t="shared" si="5"/>
        <v>0</v>
      </c>
      <c r="O21" s="13">
        <f t="shared" si="5"/>
        <v>0</v>
      </c>
      <c r="P21" s="22"/>
      <c r="Q21" s="1"/>
      <c r="R21" s="6"/>
      <c r="S21" s="1"/>
    </row>
    <row r="22" spans="1:19" s="5" customFormat="1" ht="33" customHeight="1" x14ac:dyDescent="0.25">
      <c r="A22" s="3"/>
      <c r="B22" s="3"/>
      <c r="C22" s="23" t="s">
        <v>27</v>
      </c>
      <c r="D22" s="4" t="s">
        <v>26</v>
      </c>
      <c r="E22" s="4"/>
      <c r="F22" s="4"/>
      <c r="G22" s="22"/>
      <c r="H22" s="13">
        <f>H23</f>
        <v>7969354.7999999998</v>
      </c>
      <c r="I22" s="13">
        <f t="shared" si="5"/>
        <v>7969354.7999999998</v>
      </c>
      <c r="J22" s="13">
        <f t="shared" si="5"/>
        <v>0</v>
      </c>
      <c r="K22" s="13">
        <f t="shared" si="5"/>
        <v>0</v>
      </c>
      <c r="L22" s="13">
        <f t="shared" si="5"/>
        <v>0</v>
      </c>
      <c r="M22" s="13">
        <f t="shared" si="5"/>
        <v>0</v>
      </c>
      <c r="N22" s="13">
        <f t="shared" si="5"/>
        <v>0</v>
      </c>
      <c r="O22" s="13">
        <f t="shared" si="5"/>
        <v>0</v>
      </c>
      <c r="P22" s="22"/>
      <c r="Q22" s="1"/>
      <c r="R22" s="6"/>
      <c r="S22" s="1"/>
    </row>
    <row r="23" spans="1:19" s="5" customFormat="1" ht="36" customHeight="1" x14ac:dyDescent="0.25">
      <c r="A23" s="3"/>
      <c r="B23" s="3"/>
      <c r="C23" s="23" t="s">
        <v>27</v>
      </c>
      <c r="D23" s="4" t="s">
        <v>26</v>
      </c>
      <c r="E23" s="4" t="s">
        <v>21</v>
      </c>
      <c r="F23" s="4" t="s">
        <v>23</v>
      </c>
      <c r="G23" s="22">
        <v>243</v>
      </c>
      <c r="H23" s="13">
        <v>7969354.7999999998</v>
      </c>
      <c r="I23" s="13">
        <v>7969354.7999999998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22"/>
      <c r="Q23" s="1"/>
      <c r="R23" s="6"/>
      <c r="S23" s="1"/>
    </row>
    <row r="24" spans="1:19" s="5" customFormat="1" ht="45" customHeight="1" x14ac:dyDescent="0.25">
      <c r="A24" s="8" t="s">
        <v>47</v>
      </c>
      <c r="B24" s="3" t="s">
        <v>321</v>
      </c>
      <c r="C24" s="23"/>
      <c r="D24" s="4"/>
      <c r="E24" s="4"/>
      <c r="F24" s="4"/>
      <c r="G24" s="22"/>
      <c r="H24" s="13">
        <f>H25</f>
        <v>838142.4</v>
      </c>
      <c r="I24" s="13">
        <f t="shared" ref="I24:O25" si="6">I25</f>
        <v>838142.4</v>
      </c>
      <c r="J24" s="13">
        <f t="shared" si="6"/>
        <v>0</v>
      </c>
      <c r="K24" s="13">
        <f t="shared" si="6"/>
        <v>0</v>
      </c>
      <c r="L24" s="13">
        <f t="shared" si="6"/>
        <v>0</v>
      </c>
      <c r="M24" s="13">
        <f t="shared" si="6"/>
        <v>0</v>
      </c>
      <c r="N24" s="13">
        <f t="shared" si="6"/>
        <v>0</v>
      </c>
      <c r="O24" s="13">
        <f t="shared" si="6"/>
        <v>0</v>
      </c>
      <c r="P24" s="22"/>
      <c r="Q24" s="1"/>
      <c r="R24" s="6"/>
      <c r="S24" s="1"/>
    </row>
    <row r="25" spans="1:19" s="5" customFormat="1" ht="30.75" customHeight="1" x14ac:dyDescent="0.25">
      <c r="A25" s="8"/>
      <c r="B25" s="3"/>
      <c r="C25" s="23" t="s">
        <v>27</v>
      </c>
      <c r="D25" s="4" t="s">
        <v>26</v>
      </c>
      <c r="E25" s="4"/>
      <c r="F25" s="4"/>
      <c r="G25" s="22"/>
      <c r="H25" s="13">
        <f>H26</f>
        <v>838142.4</v>
      </c>
      <c r="I25" s="13">
        <f t="shared" si="6"/>
        <v>838142.4</v>
      </c>
      <c r="J25" s="13">
        <f t="shared" si="6"/>
        <v>0</v>
      </c>
      <c r="K25" s="13">
        <f t="shared" si="6"/>
        <v>0</v>
      </c>
      <c r="L25" s="13">
        <f t="shared" si="6"/>
        <v>0</v>
      </c>
      <c r="M25" s="13">
        <f t="shared" si="6"/>
        <v>0</v>
      </c>
      <c r="N25" s="13">
        <f t="shared" si="6"/>
        <v>0</v>
      </c>
      <c r="O25" s="13">
        <f t="shared" si="6"/>
        <v>0</v>
      </c>
      <c r="P25" s="22"/>
      <c r="Q25" s="1"/>
      <c r="R25" s="6"/>
      <c r="S25" s="1"/>
    </row>
    <row r="26" spans="1:19" s="5" customFormat="1" ht="33.75" customHeight="1" x14ac:dyDescent="0.25">
      <c r="A26" s="3"/>
      <c r="B26" s="3"/>
      <c r="C26" s="23" t="s">
        <v>27</v>
      </c>
      <c r="D26" s="4" t="s">
        <v>26</v>
      </c>
      <c r="E26" s="4" t="s">
        <v>21</v>
      </c>
      <c r="F26" s="4" t="s">
        <v>320</v>
      </c>
      <c r="G26" s="22">
        <v>244</v>
      </c>
      <c r="H26" s="13">
        <v>838142.4</v>
      </c>
      <c r="I26" s="13">
        <v>838142.4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22"/>
      <c r="Q26" s="1"/>
      <c r="R26" s="6"/>
      <c r="S26" s="1"/>
    </row>
    <row r="27" spans="1:19" s="5" customFormat="1" ht="41.25" customHeight="1" x14ac:dyDescent="0.25">
      <c r="A27" s="8" t="s">
        <v>49</v>
      </c>
      <c r="B27" s="3" t="s">
        <v>186</v>
      </c>
      <c r="C27" s="23"/>
      <c r="D27" s="4"/>
      <c r="E27" s="4"/>
      <c r="F27" s="4"/>
      <c r="G27" s="22"/>
      <c r="H27" s="13">
        <f>H28</f>
        <v>36025.230000000003</v>
      </c>
      <c r="I27" s="13">
        <f t="shared" ref="I27:O27" si="7">I28</f>
        <v>36025.230000000003</v>
      </c>
      <c r="J27" s="13">
        <f t="shared" si="7"/>
        <v>0</v>
      </c>
      <c r="K27" s="13">
        <f t="shared" si="7"/>
        <v>0</v>
      </c>
      <c r="L27" s="13">
        <f t="shared" si="7"/>
        <v>0</v>
      </c>
      <c r="M27" s="13">
        <f t="shared" si="7"/>
        <v>0</v>
      </c>
      <c r="N27" s="13">
        <f t="shared" si="7"/>
        <v>0</v>
      </c>
      <c r="O27" s="13">
        <f t="shared" si="7"/>
        <v>0</v>
      </c>
      <c r="P27" s="22"/>
      <c r="Q27" s="1"/>
      <c r="R27" s="6"/>
      <c r="S27" s="1"/>
    </row>
    <row r="28" spans="1:19" s="5" customFormat="1" ht="33" customHeight="1" x14ac:dyDescent="0.25">
      <c r="A28" s="3"/>
      <c r="B28" s="3"/>
      <c r="C28" s="23" t="s">
        <v>27</v>
      </c>
      <c r="D28" s="4" t="s">
        <v>26</v>
      </c>
      <c r="E28" s="4"/>
      <c r="F28" s="4"/>
      <c r="G28" s="22"/>
      <c r="H28" s="13">
        <f>H29</f>
        <v>36025.230000000003</v>
      </c>
      <c r="I28" s="13">
        <f t="shared" ref="I28:O28" si="8">I29</f>
        <v>36025.230000000003</v>
      </c>
      <c r="J28" s="13">
        <f t="shared" si="8"/>
        <v>0</v>
      </c>
      <c r="K28" s="13">
        <f t="shared" si="8"/>
        <v>0</v>
      </c>
      <c r="L28" s="13">
        <f t="shared" si="8"/>
        <v>0</v>
      </c>
      <c r="M28" s="13">
        <f t="shared" si="8"/>
        <v>0</v>
      </c>
      <c r="N28" s="13">
        <f t="shared" si="8"/>
        <v>0</v>
      </c>
      <c r="O28" s="13">
        <f t="shared" si="8"/>
        <v>0</v>
      </c>
      <c r="P28" s="22"/>
      <c r="Q28" s="1"/>
      <c r="R28" s="6"/>
      <c r="S28" s="1"/>
    </row>
    <row r="29" spans="1:19" s="5" customFormat="1" ht="33" customHeight="1" x14ac:dyDescent="0.25">
      <c r="A29" s="3"/>
      <c r="B29" s="3"/>
      <c r="C29" s="23" t="s">
        <v>27</v>
      </c>
      <c r="D29" s="4" t="s">
        <v>26</v>
      </c>
      <c r="E29" s="4" t="s">
        <v>21</v>
      </c>
      <c r="F29" s="4" t="s">
        <v>187</v>
      </c>
      <c r="G29" s="22">
        <v>244</v>
      </c>
      <c r="H29" s="13">
        <v>36025.230000000003</v>
      </c>
      <c r="I29" s="13">
        <v>36025.230000000003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22"/>
      <c r="Q29" s="1"/>
      <c r="R29" s="6"/>
      <c r="S29" s="1"/>
    </row>
    <row r="30" spans="1:19" s="5" customFormat="1" ht="31.5" customHeight="1" x14ac:dyDescent="0.25">
      <c r="A30" s="8" t="s">
        <v>51</v>
      </c>
      <c r="B30" s="3" t="s">
        <v>188</v>
      </c>
      <c r="C30" s="23"/>
      <c r="D30" s="4"/>
      <c r="E30" s="4"/>
      <c r="F30" s="4"/>
      <c r="G30" s="22"/>
      <c r="H30" s="13">
        <f>H31</f>
        <v>18627.259999999998</v>
      </c>
      <c r="I30" s="13">
        <f t="shared" ref="I30:O31" si="9">I31</f>
        <v>18627.259999999998</v>
      </c>
      <c r="J30" s="13">
        <f t="shared" si="9"/>
        <v>0</v>
      </c>
      <c r="K30" s="13">
        <f t="shared" si="9"/>
        <v>0</v>
      </c>
      <c r="L30" s="13">
        <f t="shared" si="9"/>
        <v>0</v>
      </c>
      <c r="M30" s="13">
        <f t="shared" si="9"/>
        <v>0</v>
      </c>
      <c r="N30" s="13">
        <f t="shared" si="9"/>
        <v>0</v>
      </c>
      <c r="O30" s="13">
        <f t="shared" si="9"/>
        <v>0</v>
      </c>
      <c r="P30" s="22"/>
      <c r="Q30" s="1"/>
      <c r="R30" s="6"/>
      <c r="S30" s="1"/>
    </row>
    <row r="31" spans="1:19" s="5" customFormat="1" ht="30" customHeight="1" x14ac:dyDescent="0.25">
      <c r="A31" s="8"/>
      <c r="B31" s="3"/>
      <c r="C31" s="23" t="s">
        <v>27</v>
      </c>
      <c r="D31" s="4" t="s">
        <v>26</v>
      </c>
      <c r="E31" s="4"/>
      <c r="F31" s="4"/>
      <c r="G31" s="22"/>
      <c r="H31" s="13">
        <f>H32</f>
        <v>18627.259999999998</v>
      </c>
      <c r="I31" s="13">
        <f t="shared" si="9"/>
        <v>18627.259999999998</v>
      </c>
      <c r="J31" s="13">
        <f t="shared" si="9"/>
        <v>0</v>
      </c>
      <c r="K31" s="13">
        <f t="shared" si="9"/>
        <v>0</v>
      </c>
      <c r="L31" s="13">
        <f t="shared" si="9"/>
        <v>0</v>
      </c>
      <c r="M31" s="13">
        <f t="shared" si="9"/>
        <v>0</v>
      </c>
      <c r="N31" s="13">
        <f t="shared" si="9"/>
        <v>0</v>
      </c>
      <c r="O31" s="13">
        <f t="shared" si="9"/>
        <v>0</v>
      </c>
      <c r="P31" s="22"/>
      <c r="Q31" s="1"/>
      <c r="R31" s="6"/>
      <c r="S31" s="1"/>
    </row>
    <row r="32" spans="1:19" s="5" customFormat="1" ht="35.25" customHeight="1" x14ac:dyDescent="0.25">
      <c r="A32" s="3"/>
      <c r="B32" s="3"/>
      <c r="C32" s="23" t="s">
        <v>27</v>
      </c>
      <c r="D32" s="4" t="s">
        <v>26</v>
      </c>
      <c r="E32" s="4" t="s">
        <v>21</v>
      </c>
      <c r="F32" s="4" t="s">
        <v>189</v>
      </c>
      <c r="G32" s="22">
        <v>244</v>
      </c>
      <c r="H32" s="13">
        <v>18627.259999999998</v>
      </c>
      <c r="I32" s="13">
        <v>18627.259999999998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22"/>
      <c r="Q32" s="1"/>
      <c r="R32" s="6"/>
      <c r="S32" s="1"/>
    </row>
    <row r="33" spans="1:19" s="5" customFormat="1" ht="33" customHeight="1" x14ac:dyDescent="0.25">
      <c r="A33" s="8" t="s">
        <v>53</v>
      </c>
      <c r="B33" s="3" t="s">
        <v>190</v>
      </c>
      <c r="C33" s="23"/>
      <c r="D33" s="4"/>
      <c r="E33" s="4"/>
      <c r="F33" s="4"/>
      <c r="G33" s="22"/>
      <c r="H33" s="13">
        <f>H34</f>
        <v>7470.01</v>
      </c>
      <c r="I33" s="13">
        <f t="shared" ref="I33:O34" si="10">I34</f>
        <v>7470.01</v>
      </c>
      <c r="J33" s="13">
        <f t="shared" si="10"/>
        <v>0</v>
      </c>
      <c r="K33" s="13">
        <f t="shared" si="10"/>
        <v>0</v>
      </c>
      <c r="L33" s="13">
        <f t="shared" si="10"/>
        <v>0</v>
      </c>
      <c r="M33" s="13">
        <f t="shared" si="10"/>
        <v>0</v>
      </c>
      <c r="N33" s="13">
        <f t="shared" si="10"/>
        <v>0</v>
      </c>
      <c r="O33" s="13">
        <f t="shared" si="10"/>
        <v>0</v>
      </c>
      <c r="P33" s="22"/>
      <c r="Q33" s="1"/>
      <c r="R33" s="6"/>
      <c r="S33" s="1"/>
    </row>
    <row r="34" spans="1:19" s="5" customFormat="1" ht="33" customHeight="1" x14ac:dyDescent="0.25">
      <c r="A34" s="8"/>
      <c r="B34" s="3"/>
      <c r="C34" s="23" t="s">
        <v>27</v>
      </c>
      <c r="D34" s="4" t="s">
        <v>26</v>
      </c>
      <c r="E34" s="4"/>
      <c r="F34" s="4"/>
      <c r="G34" s="22"/>
      <c r="H34" s="13">
        <f>H35</f>
        <v>7470.01</v>
      </c>
      <c r="I34" s="13">
        <f t="shared" si="10"/>
        <v>7470.01</v>
      </c>
      <c r="J34" s="13">
        <f t="shared" si="10"/>
        <v>0</v>
      </c>
      <c r="K34" s="13">
        <f t="shared" si="10"/>
        <v>0</v>
      </c>
      <c r="L34" s="13">
        <f t="shared" si="10"/>
        <v>0</v>
      </c>
      <c r="M34" s="13">
        <f t="shared" si="10"/>
        <v>0</v>
      </c>
      <c r="N34" s="13">
        <f t="shared" si="10"/>
        <v>0</v>
      </c>
      <c r="O34" s="13">
        <f t="shared" si="10"/>
        <v>0</v>
      </c>
      <c r="P34" s="22"/>
      <c r="Q34" s="1"/>
      <c r="R34" s="6"/>
      <c r="S34" s="1"/>
    </row>
    <row r="35" spans="1:19" s="5" customFormat="1" ht="30.75" customHeight="1" x14ac:dyDescent="0.25">
      <c r="A35" s="3"/>
      <c r="B35" s="3"/>
      <c r="C35" s="23" t="s">
        <v>27</v>
      </c>
      <c r="D35" s="4" t="s">
        <v>26</v>
      </c>
      <c r="E35" s="4" t="s">
        <v>21</v>
      </c>
      <c r="F35" s="4" t="s">
        <v>191</v>
      </c>
      <c r="G35" s="22">
        <v>244</v>
      </c>
      <c r="H35" s="13">
        <v>7470.01</v>
      </c>
      <c r="I35" s="13">
        <v>7470.01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22"/>
      <c r="Q35" s="1"/>
      <c r="R35" s="6"/>
      <c r="S35" s="1"/>
    </row>
    <row r="36" spans="1:19" s="5" customFormat="1" ht="51.75" customHeight="1" x14ac:dyDescent="0.25">
      <c r="A36" s="8" t="s">
        <v>55</v>
      </c>
      <c r="B36" s="3" t="s">
        <v>192</v>
      </c>
      <c r="C36" s="23"/>
      <c r="D36" s="4"/>
      <c r="E36" s="4"/>
      <c r="F36" s="4"/>
      <c r="G36" s="22"/>
      <c r="H36" s="13">
        <f>H37</f>
        <v>36154.120000000003</v>
      </c>
      <c r="I36" s="13">
        <f t="shared" ref="I36:O37" si="11">I37</f>
        <v>36154.120000000003</v>
      </c>
      <c r="J36" s="13">
        <f t="shared" si="11"/>
        <v>0</v>
      </c>
      <c r="K36" s="13">
        <f t="shared" si="11"/>
        <v>0</v>
      </c>
      <c r="L36" s="13">
        <f t="shared" si="11"/>
        <v>0</v>
      </c>
      <c r="M36" s="13">
        <f t="shared" si="11"/>
        <v>0</v>
      </c>
      <c r="N36" s="13">
        <f t="shared" si="11"/>
        <v>0</v>
      </c>
      <c r="O36" s="13">
        <f t="shared" si="11"/>
        <v>0</v>
      </c>
      <c r="P36" s="22"/>
      <c r="Q36" s="1"/>
      <c r="R36" s="6"/>
      <c r="S36" s="1"/>
    </row>
    <row r="37" spans="1:19" s="5" customFormat="1" ht="31.5" customHeight="1" x14ac:dyDescent="0.25">
      <c r="A37" s="8"/>
      <c r="B37" s="3"/>
      <c r="C37" s="23" t="s">
        <v>27</v>
      </c>
      <c r="D37" s="4" t="s">
        <v>26</v>
      </c>
      <c r="E37" s="4"/>
      <c r="F37" s="4"/>
      <c r="G37" s="22"/>
      <c r="H37" s="13">
        <f>H38</f>
        <v>36154.120000000003</v>
      </c>
      <c r="I37" s="13">
        <f t="shared" si="11"/>
        <v>36154.120000000003</v>
      </c>
      <c r="J37" s="13">
        <f t="shared" si="11"/>
        <v>0</v>
      </c>
      <c r="K37" s="13">
        <f t="shared" si="11"/>
        <v>0</v>
      </c>
      <c r="L37" s="13">
        <f t="shared" si="11"/>
        <v>0</v>
      </c>
      <c r="M37" s="13">
        <f t="shared" si="11"/>
        <v>0</v>
      </c>
      <c r="N37" s="13">
        <f t="shared" si="11"/>
        <v>0</v>
      </c>
      <c r="O37" s="13">
        <f t="shared" si="11"/>
        <v>0</v>
      </c>
      <c r="P37" s="22"/>
      <c r="Q37" s="1"/>
      <c r="R37" s="6"/>
      <c r="S37" s="1"/>
    </row>
    <row r="38" spans="1:19" s="5" customFormat="1" ht="30" customHeight="1" x14ac:dyDescent="0.25">
      <c r="A38" s="3"/>
      <c r="B38" s="3"/>
      <c r="C38" s="23" t="s">
        <v>27</v>
      </c>
      <c r="D38" s="4" t="s">
        <v>26</v>
      </c>
      <c r="E38" s="4" t="s">
        <v>21</v>
      </c>
      <c r="F38" s="4" t="s">
        <v>193</v>
      </c>
      <c r="G38" s="22">
        <v>244</v>
      </c>
      <c r="H38" s="13">
        <v>36154.120000000003</v>
      </c>
      <c r="I38" s="13">
        <v>36154.120000000003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22"/>
      <c r="Q38" s="1"/>
      <c r="R38" s="6"/>
      <c r="S38" s="1"/>
    </row>
    <row r="39" spans="1:19" s="5" customFormat="1" ht="34.5" customHeight="1" x14ac:dyDescent="0.25">
      <c r="A39" s="8" t="s">
        <v>57</v>
      </c>
      <c r="B39" s="3" t="s">
        <v>194</v>
      </c>
      <c r="C39" s="23"/>
      <c r="D39" s="4"/>
      <c r="E39" s="4"/>
      <c r="F39" s="4"/>
      <c r="G39" s="22"/>
      <c r="H39" s="13">
        <f>H40</f>
        <v>10831.2</v>
      </c>
      <c r="I39" s="13">
        <f t="shared" ref="I39:O40" si="12">I40</f>
        <v>10831.2</v>
      </c>
      <c r="J39" s="13">
        <f t="shared" si="12"/>
        <v>0</v>
      </c>
      <c r="K39" s="13">
        <f t="shared" si="12"/>
        <v>0</v>
      </c>
      <c r="L39" s="13">
        <f t="shared" si="12"/>
        <v>0</v>
      </c>
      <c r="M39" s="13">
        <f t="shared" si="12"/>
        <v>0</v>
      </c>
      <c r="N39" s="13">
        <f t="shared" si="12"/>
        <v>0</v>
      </c>
      <c r="O39" s="13">
        <f t="shared" si="12"/>
        <v>0</v>
      </c>
      <c r="P39" s="22"/>
      <c r="Q39" s="1"/>
      <c r="R39" s="6"/>
      <c r="S39" s="1"/>
    </row>
    <row r="40" spans="1:19" s="5" customFormat="1" ht="30" customHeight="1" x14ac:dyDescent="0.25">
      <c r="A40" s="8"/>
      <c r="B40" s="3"/>
      <c r="C40" s="23" t="s">
        <v>27</v>
      </c>
      <c r="D40" s="4" t="s">
        <v>26</v>
      </c>
      <c r="E40" s="4"/>
      <c r="F40" s="4"/>
      <c r="G40" s="22"/>
      <c r="H40" s="13">
        <f>H41</f>
        <v>10831.2</v>
      </c>
      <c r="I40" s="13">
        <f t="shared" si="12"/>
        <v>10831.2</v>
      </c>
      <c r="J40" s="13">
        <f t="shared" si="12"/>
        <v>0</v>
      </c>
      <c r="K40" s="13">
        <f t="shared" si="12"/>
        <v>0</v>
      </c>
      <c r="L40" s="13">
        <f t="shared" si="12"/>
        <v>0</v>
      </c>
      <c r="M40" s="13">
        <f t="shared" si="12"/>
        <v>0</v>
      </c>
      <c r="N40" s="13">
        <f t="shared" si="12"/>
        <v>0</v>
      </c>
      <c r="O40" s="13">
        <f t="shared" si="12"/>
        <v>0</v>
      </c>
      <c r="P40" s="22"/>
      <c r="Q40" s="1"/>
      <c r="R40" s="6"/>
      <c r="S40" s="1"/>
    </row>
    <row r="41" spans="1:19" s="5" customFormat="1" ht="30.75" customHeight="1" x14ac:dyDescent="0.25">
      <c r="A41" s="3"/>
      <c r="B41" s="3"/>
      <c r="C41" s="23" t="s">
        <v>27</v>
      </c>
      <c r="D41" s="4" t="s">
        <v>26</v>
      </c>
      <c r="E41" s="4" t="s">
        <v>21</v>
      </c>
      <c r="F41" s="4" t="s">
        <v>195</v>
      </c>
      <c r="G41" s="22">
        <v>244</v>
      </c>
      <c r="H41" s="13">
        <v>10831.2</v>
      </c>
      <c r="I41" s="13">
        <v>10831.2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22"/>
      <c r="Q41" s="1"/>
      <c r="R41" s="6"/>
      <c r="S41" s="1"/>
    </row>
    <row r="42" spans="1:19" s="5" customFormat="1" ht="35.25" customHeight="1" x14ac:dyDescent="0.25">
      <c r="A42" s="8" t="s">
        <v>58</v>
      </c>
      <c r="B42" s="3" t="s">
        <v>196</v>
      </c>
      <c r="C42" s="23"/>
      <c r="D42" s="4"/>
      <c r="E42" s="4"/>
      <c r="F42" s="4"/>
      <c r="G42" s="22"/>
      <c r="H42" s="13">
        <f>H43</f>
        <v>5322.21</v>
      </c>
      <c r="I42" s="13">
        <f t="shared" ref="I42:O43" si="13">I43</f>
        <v>5322.21</v>
      </c>
      <c r="J42" s="13">
        <f t="shared" si="13"/>
        <v>0</v>
      </c>
      <c r="K42" s="13">
        <f t="shared" si="13"/>
        <v>0</v>
      </c>
      <c r="L42" s="13">
        <f t="shared" si="13"/>
        <v>0</v>
      </c>
      <c r="M42" s="13">
        <f t="shared" si="13"/>
        <v>0</v>
      </c>
      <c r="N42" s="13">
        <f t="shared" si="13"/>
        <v>0</v>
      </c>
      <c r="O42" s="13">
        <f t="shared" si="13"/>
        <v>0</v>
      </c>
      <c r="P42" s="22"/>
      <c r="Q42" s="1"/>
      <c r="R42" s="6"/>
      <c r="S42" s="1"/>
    </row>
    <row r="43" spans="1:19" s="5" customFormat="1" ht="33" customHeight="1" x14ac:dyDescent="0.25">
      <c r="A43" s="8"/>
      <c r="B43" s="3"/>
      <c r="C43" s="23" t="s">
        <v>27</v>
      </c>
      <c r="D43" s="4" t="s">
        <v>26</v>
      </c>
      <c r="E43" s="4"/>
      <c r="F43" s="4"/>
      <c r="G43" s="22"/>
      <c r="H43" s="13">
        <f>H44</f>
        <v>5322.21</v>
      </c>
      <c r="I43" s="13">
        <f t="shared" si="13"/>
        <v>5322.21</v>
      </c>
      <c r="J43" s="13">
        <f t="shared" si="13"/>
        <v>0</v>
      </c>
      <c r="K43" s="13">
        <f t="shared" si="13"/>
        <v>0</v>
      </c>
      <c r="L43" s="13">
        <f t="shared" si="13"/>
        <v>0</v>
      </c>
      <c r="M43" s="13">
        <f t="shared" si="13"/>
        <v>0</v>
      </c>
      <c r="N43" s="13">
        <f t="shared" si="13"/>
        <v>0</v>
      </c>
      <c r="O43" s="13">
        <f t="shared" si="13"/>
        <v>0</v>
      </c>
      <c r="P43" s="22"/>
      <c r="Q43" s="1"/>
      <c r="R43" s="6"/>
      <c r="S43" s="1"/>
    </row>
    <row r="44" spans="1:19" s="5" customFormat="1" ht="34.5" customHeight="1" x14ac:dyDescent="0.25">
      <c r="A44" s="3"/>
      <c r="B44" s="3"/>
      <c r="C44" s="23" t="s">
        <v>27</v>
      </c>
      <c r="D44" s="4" t="s">
        <v>26</v>
      </c>
      <c r="E44" s="4" t="s">
        <v>21</v>
      </c>
      <c r="F44" s="4" t="s">
        <v>197</v>
      </c>
      <c r="G44" s="22">
        <v>244</v>
      </c>
      <c r="H44" s="13">
        <v>5322.21</v>
      </c>
      <c r="I44" s="13">
        <v>5322.21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22"/>
      <c r="Q44" s="1"/>
      <c r="R44" s="6"/>
      <c r="S44" s="1"/>
    </row>
    <row r="45" spans="1:19" s="5" customFormat="1" ht="54" customHeight="1" x14ac:dyDescent="0.25">
      <c r="A45" s="8" t="s">
        <v>59</v>
      </c>
      <c r="B45" s="3" t="s">
        <v>198</v>
      </c>
      <c r="C45" s="23"/>
      <c r="D45" s="4"/>
      <c r="E45" s="4"/>
      <c r="F45" s="4"/>
      <c r="G45" s="22"/>
      <c r="H45" s="13">
        <f>H46</f>
        <v>48160.35</v>
      </c>
      <c r="I45" s="13">
        <f t="shared" ref="I45:O45" si="14">I46</f>
        <v>48160.35</v>
      </c>
      <c r="J45" s="13">
        <f t="shared" si="14"/>
        <v>0</v>
      </c>
      <c r="K45" s="13">
        <f t="shared" si="14"/>
        <v>0</v>
      </c>
      <c r="L45" s="13">
        <f t="shared" si="14"/>
        <v>0</v>
      </c>
      <c r="M45" s="13">
        <f t="shared" si="14"/>
        <v>0</v>
      </c>
      <c r="N45" s="13">
        <f t="shared" si="14"/>
        <v>0</v>
      </c>
      <c r="O45" s="13">
        <f t="shared" si="14"/>
        <v>0</v>
      </c>
      <c r="P45" s="22"/>
      <c r="Q45" s="1"/>
      <c r="R45" s="6"/>
      <c r="S45" s="1"/>
    </row>
    <row r="46" spans="1:19" s="5" customFormat="1" ht="32.25" customHeight="1" x14ac:dyDescent="0.25">
      <c r="A46" s="3"/>
      <c r="B46" s="3"/>
      <c r="C46" s="23" t="s">
        <v>27</v>
      </c>
      <c r="D46" s="4" t="s">
        <v>26</v>
      </c>
      <c r="E46" s="4"/>
      <c r="F46" s="4"/>
      <c r="G46" s="22"/>
      <c r="H46" s="13">
        <f>H47</f>
        <v>48160.35</v>
      </c>
      <c r="I46" s="13">
        <f t="shared" ref="I46:O46" si="15">I47</f>
        <v>48160.35</v>
      </c>
      <c r="J46" s="13">
        <f t="shared" si="15"/>
        <v>0</v>
      </c>
      <c r="K46" s="13">
        <f t="shared" si="15"/>
        <v>0</v>
      </c>
      <c r="L46" s="13">
        <f t="shared" si="15"/>
        <v>0</v>
      </c>
      <c r="M46" s="13">
        <f t="shared" si="15"/>
        <v>0</v>
      </c>
      <c r="N46" s="13">
        <f t="shared" si="15"/>
        <v>0</v>
      </c>
      <c r="O46" s="13">
        <f t="shared" si="15"/>
        <v>0</v>
      </c>
      <c r="P46" s="22"/>
      <c r="Q46" s="1"/>
      <c r="R46" s="6"/>
      <c r="S46" s="1"/>
    </row>
    <row r="47" spans="1:19" s="5" customFormat="1" ht="32.25" customHeight="1" x14ac:dyDescent="0.25">
      <c r="A47" s="3"/>
      <c r="B47" s="3"/>
      <c r="C47" s="23" t="s">
        <v>27</v>
      </c>
      <c r="D47" s="4" t="s">
        <v>26</v>
      </c>
      <c r="E47" s="4" t="s">
        <v>21</v>
      </c>
      <c r="F47" s="4" t="s">
        <v>199</v>
      </c>
      <c r="G47" s="22">
        <v>244</v>
      </c>
      <c r="H47" s="13">
        <v>48160.35</v>
      </c>
      <c r="I47" s="13">
        <v>48160.35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22"/>
      <c r="Q47" s="1"/>
      <c r="R47" s="6"/>
      <c r="S47" s="1"/>
    </row>
    <row r="48" spans="1:19" s="5" customFormat="1" ht="44.25" customHeight="1" x14ac:dyDescent="0.25">
      <c r="A48" s="8" t="s">
        <v>60</v>
      </c>
      <c r="B48" s="3" t="s">
        <v>200</v>
      </c>
      <c r="C48" s="23"/>
      <c r="D48" s="4"/>
      <c r="E48" s="4"/>
      <c r="F48" s="4"/>
      <c r="G48" s="22"/>
      <c r="H48" s="13">
        <f>H49</f>
        <v>25896.9</v>
      </c>
      <c r="I48" s="13">
        <f t="shared" ref="I48:O49" si="16">I49</f>
        <v>25896.9</v>
      </c>
      <c r="J48" s="13">
        <f t="shared" si="16"/>
        <v>0</v>
      </c>
      <c r="K48" s="13">
        <f t="shared" si="16"/>
        <v>0</v>
      </c>
      <c r="L48" s="13">
        <f t="shared" si="16"/>
        <v>0</v>
      </c>
      <c r="M48" s="13">
        <f t="shared" si="16"/>
        <v>0</v>
      </c>
      <c r="N48" s="13">
        <f t="shared" si="16"/>
        <v>0</v>
      </c>
      <c r="O48" s="13">
        <f t="shared" si="16"/>
        <v>0</v>
      </c>
      <c r="P48" s="22"/>
      <c r="Q48" s="1"/>
      <c r="R48" s="6"/>
      <c r="S48" s="1"/>
    </row>
    <row r="49" spans="1:19" s="5" customFormat="1" ht="33" customHeight="1" x14ac:dyDescent="0.25">
      <c r="A49" s="8"/>
      <c r="B49" s="3"/>
      <c r="C49" s="23" t="s">
        <v>27</v>
      </c>
      <c r="D49" s="4" t="s">
        <v>26</v>
      </c>
      <c r="E49" s="4"/>
      <c r="F49" s="4"/>
      <c r="G49" s="22"/>
      <c r="H49" s="13">
        <f>H50</f>
        <v>25896.9</v>
      </c>
      <c r="I49" s="13">
        <f t="shared" si="16"/>
        <v>25896.9</v>
      </c>
      <c r="J49" s="13">
        <f t="shared" si="16"/>
        <v>0</v>
      </c>
      <c r="K49" s="13">
        <f t="shared" si="16"/>
        <v>0</v>
      </c>
      <c r="L49" s="13">
        <f t="shared" si="16"/>
        <v>0</v>
      </c>
      <c r="M49" s="13">
        <f t="shared" si="16"/>
        <v>0</v>
      </c>
      <c r="N49" s="13">
        <f t="shared" si="16"/>
        <v>0</v>
      </c>
      <c r="O49" s="13">
        <f t="shared" si="16"/>
        <v>0</v>
      </c>
      <c r="P49" s="22"/>
      <c r="Q49" s="1"/>
      <c r="R49" s="6"/>
      <c r="S49" s="1"/>
    </row>
    <row r="50" spans="1:19" s="5" customFormat="1" ht="29.25" customHeight="1" x14ac:dyDescent="0.25">
      <c r="A50" s="3"/>
      <c r="B50" s="3"/>
      <c r="C50" s="23" t="s">
        <v>27</v>
      </c>
      <c r="D50" s="4" t="s">
        <v>26</v>
      </c>
      <c r="E50" s="4" t="s">
        <v>21</v>
      </c>
      <c r="F50" s="4" t="s">
        <v>201</v>
      </c>
      <c r="G50" s="22">
        <v>244</v>
      </c>
      <c r="H50" s="13">
        <v>25896.9</v>
      </c>
      <c r="I50" s="13">
        <v>25896.9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22"/>
      <c r="Q50" s="1"/>
      <c r="R50" s="6"/>
      <c r="S50" s="1"/>
    </row>
    <row r="51" spans="1:19" s="5" customFormat="1" ht="40.5" customHeight="1" x14ac:dyDescent="0.25">
      <c r="A51" s="8" t="s">
        <v>61</v>
      </c>
      <c r="B51" s="3" t="s">
        <v>202</v>
      </c>
      <c r="C51" s="23"/>
      <c r="D51" s="4"/>
      <c r="E51" s="4"/>
      <c r="F51" s="4"/>
      <c r="G51" s="22"/>
      <c r="H51" s="13">
        <f>H52</f>
        <v>145641.89000000001</v>
      </c>
      <c r="I51" s="13">
        <f t="shared" ref="I51:O52" si="17">I52</f>
        <v>145641.89000000001</v>
      </c>
      <c r="J51" s="13">
        <f t="shared" si="17"/>
        <v>0</v>
      </c>
      <c r="K51" s="13">
        <f t="shared" si="17"/>
        <v>0</v>
      </c>
      <c r="L51" s="13">
        <f t="shared" si="17"/>
        <v>0</v>
      </c>
      <c r="M51" s="13">
        <f t="shared" si="17"/>
        <v>0</v>
      </c>
      <c r="N51" s="13">
        <f t="shared" si="17"/>
        <v>0</v>
      </c>
      <c r="O51" s="13">
        <f t="shared" si="17"/>
        <v>0</v>
      </c>
      <c r="P51" s="22"/>
      <c r="Q51" s="1"/>
      <c r="R51" s="6"/>
      <c r="S51" s="1"/>
    </row>
    <row r="52" spans="1:19" s="5" customFormat="1" ht="29.25" customHeight="1" x14ac:dyDescent="0.25">
      <c r="A52" s="8"/>
      <c r="B52" s="3"/>
      <c r="C52" s="23" t="s">
        <v>27</v>
      </c>
      <c r="D52" s="4" t="s">
        <v>26</v>
      </c>
      <c r="E52" s="4"/>
      <c r="F52" s="4"/>
      <c r="G52" s="22"/>
      <c r="H52" s="13">
        <f>H53</f>
        <v>145641.89000000001</v>
      </c>
      <c r="I52" s="13">
        <f t="shared" si="17"/>
        <v>145641.89000000001</v>
      </c>
      <c r="J52" s="13">
        <f t="shared" si="17"/>
        <v>0</v>
      </c>
      <c r="K52" s="13">
        <f t="shared" si="17"/>
        <v>0</v>
      </c>
      <c r="L52" s="13">
        <f t="shared" si="17"/>
        <v>0</v>
      </c>
      <c r="M52" s="13">
        <f t="shared" si="17"/>
        <v>0</v>
      </c>
      <c r="N52" s="13">
        <f t="shared" si="17"/>
        <v>0</v>
      </c>
      <c r="O52" s="13">
        <f t="shared" si="17"/>
        <v>0</v>
      </c>
      <c r="P52" s="22"/>
      <c r="Q52" s="1"/>
      <c r="R52" s="6"/>
      <c r="S52" s="1"/>
    </row>
    <row r="53" spans="1:19" s="5" customFormat="1" ht="32.25" customHeight="1" x14ac:dyDescent="0.25">
      <c r="A53" s="3"/>
      <c r="B53" s="3"/>
      <c r="C53" s="23" t="s">
        <v>27</v>
      </c>
      <c r="D53" s="4" t="s">
        <v>26</v>
      </c>
      <c r="E53" s="4" t="s">
        <v>21</v>
      </c>
      <c r="F53" s="4" t="s">
        <v>203</v>
      </c>
      <c r="G53" s="22">
        <v>244</v>
      </c>
      <c r="H53" s="13">
        <v>145641.89000000001</v>
      </c>
      <c r="I53" s="13">
        <v>145641.89000000001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22"/>
      <c r="Q53" s="1"/>
      <c r="R53" s="6"/>
      <c r="S53" s="1"/>
    </row>
    <row r="54" spans="1:19" s="5" customFormat="1" ht="39" customHeight="1" x14ac:dyDescent="0.25">
      <c r="A54" s="8" t="s">
        <v>62</v>
      </c>
      <c r="B54" s="3" t="s">
        <v>204</v>
      </c>
      <c r="C54" s="23"/>
      <c r="D54" s="4"/>
      <c r="E54" s="4"/>
      <c r="F54" s="4"/>
      <c r="G54" s="22"/>
      <c r="H54" s="13">
        <f>H55</f>
        <v>18660.46</v>
      </c>
      <c r="I54" s="13">
        <f t="shared" ref="I54:O55" si="18">I55</f>
        <v>18660.46</v>
      </c>
      <c r="J54" s="13">
        <f t="shared" si="18"/>
        <v>0</v>
      </c>
      <c r="K54" s="13">
        <f t="shared" si="18"/>
        <v>0</v>
      </c>
      <c r="L54" s="13">
        <f t="shared" si="18"/>
        <v>0</v>
      </c>
      <c r="M54" s="13">
        <f t="shared" si="18"/>
        <v>0</v>
      </c>
      <c r="N54" s="13">
        <f t="shared" si="18"/>
        <v>0</v>
      </c>
      <c r="O54" s="13">
        <f t="shared" si="18"/>
        <v>0</v>
      </c>
      <c r="P54" s="22"/>
      <c r="Q54" s="1"/>
      <c r="R54" s="6"/>
      <c r="S54" s="1"/>
    </row>
    <row r="55" spans="1:19" s="5" customFormat="1" ht="31.5" customHeight="1" x14ac:dyDescent="0.25">
      <c r="A55" s="8"/>
      <c r="B55" s="3"/>
      <c r="C55" s="23" t="s">
        <v>27</v>
      </c>
      <c r="D55" s="4" t="s">
        <v>26</v>
      </c>
      <c r="E55" s="4"/>
      <c r="F55" s="4"/>
      <c r="G55" s="22"/>
      <c r="H55" s="13">
        <f>H56</f>
        <v>18660.46</v>
      </c>
      <c r="I55" s="13">
        <f t="shared" si="18"/>
        <v>18660.46</v>
      </c>
      <c r="J55" s="13">
        <f t="shared" si="18"/>
        <v>0</v>
      </c>
      <c r="K55" s="13">
        <f t="shared" si="18"/>
        <v>0</v>
      </c>
      <c r="L55" s="13">
        <f t="shared" si="18"/>
        <v>0</v>
      </c>
      <c r="M55" s="13">
        <f t="shared" si="18"/>
        <v>0</v>
      </c>
      <c r="N55" s="13">
        <f t="shared" si="18"/>
        <v>0</v>
      </c>
      <c r="O55" s="13">
        <v>0</v>
      </c>
      <c r="P55" s="22"/>
      <c r="Q55" s="1"/>
      <c r="R55" s="6"/>
      <c r="S55" s="1"/>
    </row>
    <row r="56" spans="1:19" s="5" customFormat="1" ht="30.75" customHeight="1" x14ac:dyDescent="0.25">
      <c r="A56" s="3"/>
      <c r="B56" s="3"/>
      <c r="C56" s="23" t="s">
        <v>27</v>
      </c>
      <c r="D56" s="4" t="s">
        <v>26</v>
      </c>
      <c r="E56" s="4" t="s">
        <v>21</v>
      </c>
      <c r="F56" s="4" t="s">
        <v>205</v>
      </c>
      <c r="G56" s="22">
        <v>244</v>
      </c>
      <c r="H56" s="13">
        <v>18660.46</v>
      </c>
      <c r="I56" s="13">
        <v>18660.46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22"/>
      <c r="Q56" s="1"/>
      <c r="R56" s="6"/>
      <c r="S56" s="1"/>
    </row>
    <row r="57" spans="1:19" s="5" customFormat="1" ht="48" customHeight="1" x14ac:dyDescent="0.25">
      <c r="A57" s="8" t="s">
        <v>75</v>
      </c>
      <c r="B57" s="3" t="s">
        <v>206</v>
      </c>
      <c r="C57" s="23"/>
      <c r="D57" s="4"/>
      <c r="E57" s="4"/>
      <c r="F57" s="4"/>
      <c r="G57" s="22"/>
      <c r="H57" s="13">
        <f>H58</f>
        <v>23767.66</v>
      </c>
      <c r="I57" s="13">
        <f t="shared" ref="I57:O58" si="19">I58</f>
        <v>23767.66</v>
      </c>
      <c r="J57" s="13">
        <f t="shared" si="19"/>
        <v>0</v>
      </c>
      <c r="K57" s="13">
        <f t="shared" si="19"/>
        <v>0</v>
      </c>
      <c r="L57" s="13">
        <f t="shared" si="19"/>
        <v>0</v>
      </c>
      <c r="M57" s="13">
        <f t="shared" si="19"/>
        <v>0</v>
      </c>
      <c r="N57" s="13">
        <f t="shared" si="19"/>
        <v>0</v>
      </c>
      <c r="O57" s="13">
        <f t="shared" si="19"/>
        <v>0</v>
      </c>
      <c r="P57" s="22"/>
      <c r="Q57" s="1"/>
      <c r="R57" s="6"/>
      <c r="S57" s="1"/>
    </row>
    <row r="58" spans="1:19" s="5" customFormat="1" ht="30.75" customHeight="1" x14ac:dyDescent="0.25">
      <c r="A58" s="3"/>
      <c r="B58" s="3"/>
      <c r="C58" s="23" t="s">
        <v>27</v>
      </c>
      <c r="D58" s="4" t="s">
        <v>26</v>
      </c>
      <c r="E58" s="4"/>
      <c r="F58" s="4"/>
      <c r="G58" s="22"/>
      <c r="H58" s="13">
        <f>H59</f>
        <v>23767.66</v>
      </c>
      <c r="I58" s="13">
        <f t="shared" si="19"/>
        <v>23767.66</v>
      </c>
      <c r="J58" s="13">
        <f t="shared" si="19"/>
        <v>0</v>
      </c>
      <c r="K58" s="13">
        <f t="shared" si="19"/>
        <v>0</v>
      </c>
      <c r="L58" s="13">
        <f t="shared" si="19"/>
        <v>0</v>
      </c>
      <c r="M58" s="13">
        <f t="shared" si="19"/>
        <v>0</v>
      </c>
      <c r="N58" s="13">
        <f t="shared" si="19"/>
        <v>0</v>
      </c>
      <c r="O58" s="13">
        <f t="shared" si="19"/>
        <v>0</v>
      </c>
      <c r="P58" s="22"/>
      <c r="Q58" s="1"/>
      <c r="R58" s="6"/>
      <c r="S58" s="1"/>
    </row>
    <row r="59" spans="1:19" s="5" customFormat="1" ht="30.75" customHeight="1" x14ac:dyDescent="0.25">
      <c r="A59" s="3"/>
      <c r="B59" s="3"/>
      <c r="C59" s="23" t="s">
        <v>27</v>
      </c>
      <c r="D59" s="4" t="s">
        <v>26</v>
      </c>
      <c r="E59" s="4" t="s">
        <v>21</v>
      </c>
      <c r="F59" s="4" t="s">
        <v>207</v>
      </c>
      <c r="G59" s="22">
        <v>244</v>
      </c>
      <c r="H59" s="13">
        <v>23767.66</v>
      </c>
      <c r="I59" s="13">
        <v>23767.66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22"/>
      <c r="Q59" s="1"/>
      <c r="R59" s="6"/>
      <c r="S59" s="1"/>
    </row>
    <row r="60" spans="1:19" s="5" customFormat="1" ht="39" customHeight="1" x14ac:dyDescent="0.25">
      <c r="A60" s="8" t="s">
        <v>63</v>
      </c>
      <c r="B60" s="3" t="s">
        <v>208</v>
      </c>
      <c r="C60" s="23"/>
      <c r="D60" s="4"/>
      <c r="E60" s="4"/>
      <c r="F60" s="4"/>
      <c r="G60" s="22"/>
      <c r="H60" s="13">
        <f>H61</f>
        <v>9140.3700000000008</v>
      </c>
      <c r="I60" s="13">
        <f t="shared" ref="I60:O61" si="20">I61</f>
        <v>9140.3700000000008</v>
      </c>
      <c r="J60" s="13">
        <f t="shared" si="20"/>
        <v>0</v>
      </c>
      <c r="K60" s="13">
        <f t="shared" si="20"/>
        <v>0</v>
      </c>
      <c r="L60" s="13">
        <f t="shared" si="20"/>
        <v>0</v>
      </c>
      <c r="M60" s="13">
        <f t="shared" si="20"/>
        <v>0</v>
      </c>
      <c r="N60" s="13">
        <f t="shared" si="20"/>
        <v>0</v>
      </c>
      <c r="O60" s="13">
        <f t="shared" si="20"/>
        <v>0</v>
      </c>
      <c r="P60" s="22"/>
      <c r="Q60" s="1"/>
      <c r="R60" s="6"/>
      <c r="S60" s="1"/>
    </row>
    <row r="61" spans="1:19" s="5" customFormat="1" ht="30.75" customHeight="1" x14ac:dyDescent="0.25">
      <c r="A61" s="3"/>
      <c r="B61" s="3"/>
      <c r="C61" s="23" t="s">
        <v>27</v>
      </c>
      <c r="D61" s="4" t="s">
        <v>26</v>
      </c>
      <c r="E61" s="4"/>
      <c r="F61" s="4"/>
      <c r="G61" s="22"/>
      <c r="H61" s="13">
        <f>H62</f>
        <v>9140.3700000000008</v>
      </c>
      <c r="I61" s="13">
        <f t="shared" si="20"/>
        <v>9140.3700000000008</v>
      </c>
      <c r="J61" s="13">
        <f t="shared" si="20"/>
        <v>0</v>
      </c>
      <c r="K61" s="13">
        <f t="shared" si="20"/>
        <v>0</v>
      </c>
      <c r="L61" s="13">
        <f t="shared" si="20"/>
        <v>0</v>
      </c>
      <c r="M61" s="13">
        <f t="shared" si="20"/>
        <v>0</v>
      </c>
      <c r="N61" s="13">
        <f t="shared" si="20"/>
        <v>0</v>
      </c>
      <c r="O61" s="13">
        <f t="shared" si="20"/>
        <v>0</v>
      </c>
      <c r="P61" s="22"/>
      <c r="Q61" s="1"/>
      <c r="R61" s="6"/>
      <c r="S61" s="1"/>
    </row>
    <row r="62" spans="1:19" s="5" customFormat="1" ht="30.75" customHeight="1" x14ac:dyDescent="0.25">
      <c r="A62" s="3"/>
      <c r="B62" s="3"/>
      <c r="C62" s="23" t="s">
        <v>27</v>
      </c>
      <c r="D62" s="4" t="s">
        <v>26</v>
      </c>
      <c r="E62" s="4" t="s">
        <v>21</v>
      </c>
      <c r="F62" s="4" t="s">
        <v>209</v>
      </c>
      <c r="G62" s="22">
        <v>244</v>
      </c>
      <c r="H62" s="13">
        <v>9140.3700000000008</v>
      </c>
      <c r="I62" s="13">
        <v>9140.3700000000008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22"/>
      <c r="Q62" s="1"/>
      <c r="R62" s="6"/>
      <c r="S62" s="1"/>
    </row>
    <row r="63" spans="1:19" s="5" customFormat="1" ht="36.75" customHeight="1" x14ac:dyDescent="0.25">
      <c r="A63" s="8" t="s">
        <v>91</v>
      </c>
      <c r="B63" s="3" t="s">
        <v>210</v>
      </c>
      <c r="C63" s="23"/>
      <c r="D63" s="4"/>
      <c r="E63" s="4"/>
      <c r="F63" s="4"/>
      <c r="G63" s="22"/>
      <c r="H63" s="13">
        <f>H64</f>
        <v>75762.41</v>
      </c>
      <c r="I63" s="13">
        <f t="shared" ref="I63:O64" si="21">I64</f>
        <v>75762.41</v>
      </c>
      <c r="J63" s="13">
        <f t="shared" si="21"/>
        <v>0</v>
      </c>
      <c r="K63" s="13">
        <f t="shared" si="21"/>
        <v>0</v>
      </c>
      <c r="L63" s="13">
        <f t="shared" si="21"/>
        <v>0</v>
      </c>
      <c r="M63" s="13">
        <f t="shared" si="21"/>
        <v>0</v>
      </c>
      <c r="N63" s="13">
        <f t="shared" si="21"/>
        <v>0</v>
      </c>
      <c r="O63" s="13">
        <f t="shared" si="21"/>
        <v>0</v>
      </c>
      <c r="P63" s="22"/>
      <c r="Q63" s="1"/>
      <c r="R63" s="6"/>
      <c r="S63" s="1"/>
    </row>
    <row r="64" spans="1:19" s="5" customFormat="1" ht="30.75" customHeight="1" x14ac:dyDescent="0.25">
      <c r="A64" s="3"/>
      <c r="B64" s="3"/>
      <c r="C64" s="23" t="s">
        <v>27</v>
      </c>
      <c r="D64" s="4" t="s">
        <v>26</v>
      </c>
      <c r="E64" s="4"/>
      <c r="F64" s="4"/>
      <c r="G64" s="22"/>
      <c r="H64" s="13">
        <f>H65</f>
        <v>75762.41</v>
      </c>
      <c r="I64" s="13">
        <f t="shared" si="21"/>
        <v>75762.41</v>
      </c>
      <c r="J64" s="13">
        <f t="shared" si="21"/>
        <v>0</v>
      </c>
      <c r="K64" s="13">
        <f t="shared" si="21"/>
        <v>0</v>
      </c>
      <c r="L64" s="13">
        <f t="shared" si="21"/>
        <v>0</v>
      </c>
      <c r="M64" s="13">
        <f t="shared" si="21"/>
        <v>0</v>
      </c>
      <c r="N64" s="13">
        <f t="shared" si="21"/>
        <v>0</v>
      </c>
      <c r="O64" s="13">
        <f t="shared" si="21"/>
        <v>0</v>
      </c>
      <c r="P64" s="22"/>
      <c r="Q64" s="1"/>
      <c r="R64" s="6"/>
      <c r="S64" s="1"/>
    </row>
    <row r="65" spans="1:19" s="5" customFormat="1" ht="30.75" customHeight="1" x14ac:dyDescent="0.25">
      <c r="A65" s="3"/>
      <c r="B65" s="3"/>
      <c r="C65" s="23" t="s">
        <v>27</v>
      </c>
      <c r="D65" s="4" t="s">
        <v>26</v>
      </c>
      <c r="E65" s="4" t="s">
        <v>21</v>
      </c>
      <c r="F65" s="4" t="s">
        <v>211</v>
      </c>
      <c r="G65" s="22">
        <v>244</v>
      </c>
      <c r="H65" s="13">
        <v>75762.41</v>
      </c>
      <c r="I65" s="13">
        <v>75762.41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22"/>
      <c r="Q65" s="1"/>
      <c r="R65" s="6"/>
      <c r="S65" s="1"/>
    </row>
    <row r="66" spans="1:19" s="5" customFormat="1" ht="33" customHeight="1" x14ac:dyDescent="0.25">
      <c r="A66" s="8" t="s">
        <v>98</v>
      </c>
      <c r="B66" s="3" t="s">
        <v>212</v>
      </c>
      <c r="C66" s="23"/>
      <c r="D66" s="4"/>
      <c r="E66" s="4"/>
      <c r="F66" s="4"/>
      <c r="G66" s="22"/>
      <c r="H66" s="13">
        <f>H67</f>
        <v>13787.93</v>
      </c>
      <c r="I66" s="13">
        <f t="shared" ref="I66:O67" si="22">I67</f>
        <v>13787.93</v>
      </c>
      <c r="J66" s="13">
        <f t="shared" si="22"/>
        <v>0</v>
      </c>
      <c r="K66" s="13">
        <f t="shared" si="22"/>
        <v>0</v>
      </c>
      <c r="L66" s="13">
        <f t="shared" si="22"/>
        <v>0</v>
      </c>
      <c r="M66" s="13">
        <f t="shared" si="22"/>
        <v>0</v>
      </c>
      <c r="N66" s="13">
        <f t="shared" si="22"/>
        <v>0</v>
      </c>
      <c r="O66" s="13">
        <f t="shared" si="22"/>
        <v>0</v>
      </c>
      <c r="P66" s="22"/>
      <c r="Q66" s="1"/>
      <c r="R66" s="6"/>
      <c r="S66" s="1"/>
    </row>
    <row r="67" spans="1:19" s="5" customFormat="1" ht="30.75" customHeight="1" x14ac:dyDescent="0.25">
      <c r="A67" s="3"/>
      <c r="B67" s="3"/>
      <c r="C67" s="23" t="s">
        <v>27</v>
      </c>
      <c r="D67" s="4" t="s">
        <v>26</v>
      </c>
      <c r="E67" s="4"/>
      <c r="F67" s="4"/>
      <c r="G67" s="22"/>
      <c r="H67" s="13">
        <f>H68</f>
        <v>13787.93</v>
      </c>
      <c r="I67" s="13">
        <f t="shared" si="22"/>
        <v>13787.93</v>
      </c>
      <c r="J67" s="13">
        <f t="shared" si="22"/>
        <v>0</v>
      </c>
      <c r="K67" s="13">
        <f t="shared" si="22"/>
        <v>0</v>
      </c>
      <c r="L67" s="13">
        <f t="shared" si="22"/>
        <v>0</v>
      </c>
      <c r="M67" s="13">
        <f t="shared" si="22"/>
        <v>0</v>
      </c>
      <c r="N67" s="13">
        <f t="shared" si="22"/>
        <v>0</v>
      </c>
      <c r="O67" s="13">
        <f t="shared" si="22"/>
        <v>0</v>
      </c>
      <c r="P67" s="22"/>
      <c r="Q67" s="1"/>
      <c r="R67" s="6"/>
      <c r="S67" s="1"/>
    </row>
    <row r="68" spans="1:19" s="5" customFormat="1" ht="30.75" customHeight="1" x14ac:dyDescent="0.25">
      <c r="A68" s="3"/>
      <c r="B68" s="3"/>
      <c r="C68" s="23" t="s">
        <v>27</v>
      </c>
      <c r="D68" s="4" t="s">
        <v>26</v>
      </c>
      <c r="E68" s="4" t="s">
        <v>21</v>
      </c>
      <c r="F68" s="4" t="s">
        <v>213</v>
      </c>
      <c r="G68" s="22">
        <v>244</v>
      </c>
      <c r="H68" s="13">
        <v>13787.93</v>
      </c>
      <c r="I68" s="13">
        <v>13787.93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  <c r="P68" s="22"/>
      <c r="Q68" s="1"/>
      <c r="R68" s="6"/>
      <c r="S68" s="1"/>
    </row>
    <row r="69" spans="1:19" s="5" customFormat="1" ht="42.75" customHeight="1" x14ac:dyDescent="0.25">
      <c r="A69" s="8" t="s">
        <v>100</v>
      </c>
      <c r="B69" s="3" t="s">
        <v>214</v>
      </c>
      <c r="C69" s="23"/>
      <c r="D69" s="4"/>
      <c r="E69" s="4"/>
      <c r="F69" s="4"/>
      <c r="G69" s="22"/>
      <c r="H69" s="13">
        <f>H70</f>
        <v>33892.839999999997</v>
      </c>
      <c r="I69" s="13">
        <f t="shared" ref="I69:O70" si="23">I70</f>
        <v>33892.839999999997</v>
      </c>
      <c r="J69" s="13">
        <f t="shared" si="23"/>
        <v>0</v>
      </c>
      <c r="K69" s="13">
        <f t="shared" si="23"/>
        <v>0</v>
      </c>
      <c r="L69" s="13">
        <f t="shared" si="23"/>
        <v>0</v>
      </c>
      <c r="M69" s="13">
        <f t="shared" si="23"/>
        <v>0</v>
      </c>
      <c r="N69" s="13">
        <f t="shared" si="23"/>
        <v>0</v>
      </c>
      <c r="O69" s="13">
        <f t="shared" si="23"/>
        <v>0</v>
      </c>
      <c r="P69" s="22"/>
      <c r="Q69" s="1"/>
      <c r="R69" s="6"/>
      <c r="S69" s="1"/>
    </row>
    <row r="70" spans="1:19" s="5" customFormat="1" ht="30.75" customHeight="1" x14ac:dyDescent="0.25">
      <c r="A70" s="3"/>
      <c r="B70" s="3"/>
      <c r="C70" s="23" t="s">
        <v>27</v>
      </c>
      <c r="D70" s="4" t="s">
        <v>26</v>
      </c>
      <c r="E70" s="4"/>
      <c r="F70" s="4"/>
      <c r="G70" s="22"/>
      <c r="H70" s="13">
        <f>H71</f>
        <v>33892.839999999997</v>
      </c>
      <c r="I70" s="13">
        <f t="shared" si="23"/>
        <v>33892.839999999997</v>
      </c>
      <c r="J70" s="13">
        <f t="shared" si="23"/>
        <v>0</v>
      </c>
      <c r="K70" s="13">
        <f t="shared" si="23"/>
        <v>0</v>
      </c>
      <c r="L70" s="13">
        <f t="shared" si="23"/>
        <v>0</v>
      </c>
      <c r="M70" s="13">
        <f t="shared" si="23"/>
        <v>0</v>
      </c>
      <c r="N70" s="13">
        <f t="shared" si="23"/>
        <v>0</v>
      </c>
      <c r="O70" s="13">
        <f t="shared" si="23"/>
        <v>0</v>
      </c>
      <c r="P70" s="22"/>
      <c r="Q70" s="1"/>
      <c r="R70" s="6"/>
      <c r="S70" s="1"/>
    </row>
    <row r="71" spans="1:19" s="5" customFormat="1" ht="30.75" customHeight="1" x14ac:dyDescent="0.25">
      <c r="A71" s="3"/>
      <c r="B71" s="3"/>
      <c r="C71" s="23" t="s">
        <v>27</v>
      </c>
      <c r="D71" s="4" t="s">
        <v>26</v>
      </c>
      <c r="E71" s="4" t="s">
        <v>21</v>
      </c>
      <c r="F71" s="4" t="s">
        <v>215</v>
      </c>
      <c r="G71" s="22">
        <v>244</v>
      </c>
      <c r="H71" s="13">
        <v>33892.839999999997</v>
      </c>
      <c r="I71" s="13">
        <v>33892.839999999997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22"/>
      <c r="Q71" s="1"/>
      <c r="R71" s="6"/>
      <c r="S71" s="1"/>
    </row>
    <row r="72" spans="1:19" s="5" customFormat="1" ht="33.75" customHeight="1" x14ac:dyDescent="0.25">
      <c r="A72" s="8" t="s">
        <v>102</v>
      </c>
      <c r="B72" s="3" t="s">
        <v>216</v>
      </c>
      <c r="C72" s="23"/>
      <c r="D72" s="4"/>
      <c r="E72" s="4"/>
      <c r="F72" s="4"/>
      <c r="G72" s="22"/>
      <c r="H72" s="13">
        <f>H73</f>
        <v>26003.45</v>
      </c>
      <c r="I72" s="13">
        <f t="shared" ref="I72:O73" si="24">I73</f>
        <v>26003.45</v>
      </c>
      <c r="J72" s="13">
        <f t="shared" si="24"/>
        <v>0</v>
      </c>
      <c r="K72" s="13">
        <f t="shared" si="24"/>
        <v>0</v>
      </c>
      <c r="L72" s="13">
        <f t="shared" si="24"/>
        <v>0</v>
      </c>
      <c r="M72" s="13">
        <f t="shared" si="24"/>
        <v>0</v>
      </c>
      <c r="N72" s="13">
        <f t="shared" si="24"/>
        <v>0</v>
      </c>
      <c r="O72" s="13">
        <f t="shared" si="24"/>
        <v>0</v>
      </c>
      <c r="P72" s="22"/>
      <c r="Q72" s="1"/>
      <c r="R72" s="6"/>
      <c r="S72" s="1"/>
    </row>
    <row r="73" spans="1:19" s="5" customFormat="1" ht="30.75" customHeight="1" x14ac:dyDescent="0.25">
      <c r="A73" s="3"/>
      <c r="B73" s="3"/>
      <c r="C73" s="23" t="s">
        <v>27</v>
      </c>
      <c r="D73" s="4" t="s">
        <v>26</v>
      </c>
      <c r="E73" s="4"/>
      <c r="F73" s="4"/>
      <c r="G73" s="22"/>
      <c r="H73" s="13">
        <f>H74</f>
        <v>26003.45</v>
      </c>
      <c r="I73" s="13">
        <f t="shared" si="24"/>
        <v>26003.45</v>
      </c>
      <c r="J73" s="13">
        <f t="shared" si="24"/>
        <v>0</v>
      </c>
      <c r="K73" s="13">
        <f t="shared" si="24"/>
        <v>0</v>
      </c>
      <c r="L73" s="13">
        <f t="shared" si="24"/>
        <v>0</v>
      </c>
      <c r="M73" s="13">
        <f t="shared" si="24"/>
        <v>0</v>
      </c>
      <c r="N73" s="13">
        <f t="shared" si="24"/>
        <v>0</v>
      </c>
      <c r="O73" s="13">
        <f t="shared" si="24"/>
        <v>0</v>
      </c>
      <c r="P73" s="22"/>
      <c r="Q73" s="1"/>
      <c r="R73" s="6"/>
      <c r="S73" s="1"/>
    </row>
    <row r="74" spans="1:19" s="5" customFormat="1" ht="30.75" customHeight="1" x14ac:dyDescent="0.25">
      <c r="A74" s="3"/>
      <c r="B74" s="3"/>
      <c r="C74" s="23" t="s">
        <v>27</v>
      </c>
      <c r="D74" s="4" t="s">
        <v>26</v>
      </c>
      <c r="E74" s="4" t="s">
        <v>21</v>
      </c>
      <c r="F74" s="4" t="s">
        <v>217</v>
      </c>
      <c r="G74" s="22">
        <v>244</v>
      </c>
      <c r="H74" s="13">
        <v>26003.45</v>
      </c>
      <c r="I74" s="13">
        <v>26003.45</v>
      </c>
      <c r="J74" s="13">
        <v>0</v>
      </c>
      <c r="K74" s="13">
        <v>0</v>
      </c>
      <c r="L74" s="13">
        <v>0</v>
      </c>
      <c r="M74" s="13">
        <v>0</v>
      </c>
      <c r="N74" s="13">
        <v>0</v>
      </c>
      <c r="O74" s="13">
        <v>0</v>
      </c>
      <c r="P74" s="22"/>
      <c r="Q74" s="1"/>
      <c r="R74" s="6"/>
      <c r="S74" s="1"/>
    </row>
    <row r="75" spans="1:19" s="5" customFormat="1" ht="33.75" customHeight="1" x14ac:dyDescent="0.25">
      <c r="A75" s="8" t="s">
        <v>104</v>
      </c>
      <c r="B75" s="3" t="s">
        <v>218</v>
      </c>
      <c r="C75" s="23"/>
      <c r="D75" s="4"/>
      <c r="E75" s="4"/>
      <c r="F75" s="4"/>
      <c r="G75" s="22"/>
      <c r="H75" s="13">
        <f>H76</f>
        <v>24502.74</v>
      </c>
      <c r="I75" s="13">
        <f t="shared" ref="I75:O76" si="25">I76</f>
        <v>24502.74</v>
      </c>
      <c r="J75" s="13">
        <f t="shared" si="25"/>
        <v>0</v>
      </c>
      <c r="K75" s="13">
        <f t="shared" si="25"/>
        <v>0</v>
      </c>
      <c r="L75" s="13">
        <f t="shared" si="25"/>
        <v>0</v>
      </c>
      <c r="M75" s="13">
        <f t="shared" si="25"/>
        <v>0</v>
      </c>
      <c r="N75" s="13">
        <f t="shared" si="25"/>
        <v>0</v>
      </c>
      <c r="O75" s="13">
        <f t="shared" si="25"/>
        <v>0</v>
      </c>
      <c r="P75" s="22"/>
      <c r="Q75" s="1"/>
      <c r="R75" s="6"/>
      <c r="S75" s="1"/>
    </row>
    <row r="76" spans="1:19" s="5" customFormat="1" ht="30.75" customHeight="1" x14ac:dyDescent="0.25">
      <c r="A76" s="3"/>
      <c r="B76" s="3"/>
      <c r="C76" s="23" t="s">
        <v>27</v>
      </c>
      <c r="D76" s="4" t="s">
        <v>26</v>
      </c>
      <c r="E76" s="4"/>
      <c r="F76" s="4"/>
      <c r="G76" s="22"/>
      <c r="H76" s="13">
        <f>H77</f>
        <v>24502.74</v>
      </c>
      <c r="I76" s="13">
        <f t="shared" si="25"/>
        <v>24502.74</v>
      </c>
      <c r="J76" s="13">
        <f t="shared" si="25"/>
        <v>0</v>
      </c>
      <c r="K76" s="13">
        <f t="shared" si="25"/>
        <v>0</v>
      </c>
      <c r="L76" s="13">
        <f t="shared" si="25"/>
        <v>0</v>
      </c>
      <c r="M76" s="13">
        <f t="shared" si="25"/>
        <v>0</v>
      </c>
      <c r="N76" s="13">
        <f t="shared" si="25"/>
        <v>0</v>
      </c>
      <c r="O76" s="13">
        <f t="shared" si="25"/>
        <v>0</v>
      </c>
      <c r="P76" s="22"/>
      <c r="Q76" s="1"/>
      <c r="R76" s="6"/>
      <c r="S76" s="1"/>
    </row>
    <row r="77" spans="1:19" s="5" customFormat="1" ht="30.75" customHeight="1" x14ac:dyDescent="0.25">
      <c r="A77" s="3"/>
      <c r="B77" s="3"/>
      <c r="C77" s="23" t="s">
        <v>27</v>
      </c>
      <c r="D77" s="4" t="s">
        <v>26</v>
      </c>
      <c r="E77" s="4" t="s">
        <v>21</v>
      </c>
      <c r="F77" s="4" t="s">
        <v>219</v>
      </c>
      <c r="G77" s="22">
        <v>244</v>
      </c>
      <c r="H77" s="13">
        <v>24502.74</v>
      </c>
      <c r="I77" s="13">
        <v>24502.74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22"/>
      <c r="Q77" s="1"/>
      <c r="R77" s="6"/>
      <c r="S77" s="1"/>
    </row>
    <row r="78" spans="1:19" s="5" customFormat="1" ht="45.75" customHeight="1" x14ac:dyDescent="0.25">
      <c r="A78" s="8" t="s">
        <v>106</v>
      </c>
      <c r="B78" s="3" t="s">
        <v>220</v>
      </c>
      <c r="C78" s="23"/>
      <c r="D78" s="4"/>
      <c r="E78" s="4"/>
      <c r="F78" s="4"/>
      <c r="G78" s="22"/>
      <c r="H78" s="13">
        <f>H79</f>
        <v>136036.75</v>
      </c>
      <c r="I78" s="13">
        <f t="shared" ref="I78:O79" si="26">I79</f>
        <v>136036.75</v>
      </c>
      <c r="J78" s="13">
        <f t="shared" si="26"/>
        <v>0</v>
      </c>
      <c r="K78" s="13">
        <f t="shared" si="26"/>
        <v>0</v>
      </c>
      <c r="L78" s="13">
        <f t="shared" si="26"/>
        <v>0</v>
      </c>
      <c r="M78" s="13">
        <f t="shared" si="26"/>
        <v>0</v>
      </c>
      <c r="N78" s="13">
        <f t="shared" si="26"/>
        <v>0</v>
      </c>
      <c r="O78" s="13">
        <f t="shared" si="26"/>
        <v>0</v>
      </c>
      <c r="P78" s="22"/>
      <c r="Q78" s="1"/>
      <c r="R78" s="6"/>
      <c r="S78" s="1"/>
    </row>
    <row r="79" spans="1:19" s="5" customFormat="1" ht="30.75" customHeight="1" x14ac:dyDescent="0.25">
      <c r="A79" s="3"/>
      <c r="B79" s="3"/>
      <c r="C79" s="23" t="s">
        <v>27</v>
      </c>
      <c r="D79" s="4" t="s">
        <v>26</v>
      </c>
      <c r="E79" s="4"/>
      <c r="F79" s="4"/>
      <c r="G79" s="22"/>
      <c r="H79" s="13">
        <f>H80</f>
        <v>136036.75</v>
      </c>
      <c r="I79" s="13">
        <f t="shared" si="26"/>
        <v>136036.75</v>
      </c>
      <c r="J79" s="13">
        <f t="shared" si="26"/>
        <v>0</v>
      </c>
      <c r="K79" s="13">
        <f t="shared" si="26"/>
        <v>0</v>
      </c>
      <c r="L79" s="13">
        <f t="shared" si="26"/>
        <v>0</v>
      </c>
      <c r="M79" s="13">
        <f t="shared" si="26"/>
        <v>0</v>
      </c>
      <c r="N79" s="13">
        <f t="shared" si="26"/>
        <v>0</v>
      </c>
      <c r="O79" s="13">
        <f t="shared" si="26"/>
        <v>0</v>
      </c>
      <c r="P79" s="22"/>
      <c r="Q79" s="1"/>
      <c r="R79" s="6"/>
      <c r="S79" s="1"/>
    </row>
    <row r="80" spans="1:19" s="5" customFormat="1" ht="30.75" customHeight="1" x14ac:dyDescent="0.25">
      <c r="A80" s="3"/>
      <c r="B80" s="3"/>
      <c r="C80" s="23" t="s">
        <v>27</v>
      </c>
      <c r="D80" s="4" t="s">
        <v>26</v>
      </c>
      <c r="E80" s="4" t="s">
        <v>21</v>
      </c>
      <c r="F80" s="4" t="s">
        <v>221</v>
      </c>
      <c r="G80" s="22">
        <v>244</v>
      </c>
      <c r="H80" s="13">
        <v>136036.75</v>
      </c>
      <c r="I80" s="13">
        <v>136036.75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  <c r="P80" s="22"/>
      <c r="Q80" s="1"/>
      <c r="R80" s="6"/>
      <c r="S80" s="1"/>
    </row>
    <row r="81" spans="1:19" s="5" customFormat="1" ht="35.25" customHeight="1" x14ac:dyDescent="0.25">
      <c r="A81" s="8" t="s">
        <v>108</v>
      </c>
      <c r="B81" s="3" t="s">
        <v>222</v>
      </c>
      <c r="C81" s="23"/>
      <c r="D81" s="4"/>
      <c r="E81" s="4"/>
      <c r="F81" s="4"/>
      <c r="G81" s="22"/>
      <c r="H81" s="13">
        <f>H82</f>
        <v>4110.87</v>
      </c>
      <c r="I81" s="13">
        <f>I82</f>
        <v>4110.87</v>
      </c>
      <c r="J81" s="13">
        <f t="shared" ref="J81:O81" si="27">J82</f>
        <v>0</v>
      </c>
      <c r="K81" s="13">
        <f t="shared" si="27"/>
        <v>0</v>
      </c>
      <c r="L81" s="13">
        <f t="shared" si="27"/>
        <v>0</v>
      </c>
      <c r="M81" s="13">
        <f t="shared" si="27"/>
        <v>0</v>
      </c>
      <c r="N81" s="13">
        <f t="shared" si="27"/>
        <v>0</v>
      </c>
      <c r="O81" s="13">
        <f t="shared" si="27"/>
        <v>0</v>
      </c>
      <c r="P81" s="22"/>
      <c r="Q81" s="1"/>
      <c r="R81" s="6"/>
      <c r="S81" s="1"/>
    </row>
    <row r="82" spans="1:19" s="5" customFormat="1" ht="30.75" customHeight="1" x14ac:dyDescent="0.25">
      <c r="A82" s="3"/>
      <c r="B82" s="3"/>
      <c r="C82" s="23" t="s">
        <v>27</v>
      </c>
      <c r="D82" s="4" t="s">
        <v>26</v>
      </c>
      <c r="E82" s="4"/>
      <c r="F82" s="4"/>
      <c r="G82" s="22"/>
      <c r="H82" s="13">
        <f>H83</f>
        <v>4110.87</v>
      </c>
      <c r="I82" s="13">
        <f t="shared" ref="I82:O82" si="28">I83</f>
        <v>4110.87</v>
      </c>
      <c r="J82" s="13">
        <f t="shared" si="28"/>
        <v>0</v>
      </c>
      <c r="K82" s="13">
        <f t="shared" si="28"/>
        <v>0</v>
      </c>
      <c r="L82" s="13">
        <f t="shared" si="28"/>
        <v>0</v>
      </c>
      <c r="M82" s="13">
        <f t="shared" si="28"/>
        <v>0</v>
      </c>
      <c r="N82" s="13">
        <f t="shared" si="28"/>
        <v>0</v>
      </c>
      <c r="O82" s="13">
        <f t="shared" si="28"/>
        <v>0</v>
      </c>
      <c r="P82" s="22"/>
      <c r="Q82" s="1"/>
      <c r="R82" s="6"/>
      <c r="S82" s="1"/>
    </row>
    <row r="83" spans="1:19" s="5" customFormat="1" ht="30.75" customHeight="1" x14ac:dyDescent="0.25">
      <c r="A83" s="3"/>
      <c r="B83" s="3"/>
      <c r="C83" s="23" t="s">
        <v>27</v>
      </c>
      <c r="D83" s="4" t="s">
        <v>26</v>
      </c>
      <c r="E83" s="4" t="s">
        <v>21</v>
      </c>
      <c r="F83" s="4" t="s">
        <v>223</v>
      </c>
      <c r="G83" s="22">
        <v>244</v>
      </c>
      <c r="H83" s="13">
        <v>4110.87</v>
      </c>
      <c r="I83" s="13">
        <v>4110.87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22"/>
      <c r="Q83" s="1"/>
      <c r="R83" s="6"/>
      <c r="S83" s="1"/>
    </row>
    <row r="84" spans="1:19" s="5" customFormat="1" ht="36.75" customHeight="1" x14ac:dyDescent="0.25">
      <c r="A84" s="8" t="s">
        <v>110</v>
      </c>
      <c r="B84" s="3" t="s">
        <v>224</v>
      </c>
      <c r="C84" s="23"/>
      <c r="D84" s="4"/>
      <c r="E84" s="4"/>
      <c r="F84" s="4"/>
      <c r="G84" s="22"/>
      <c r="H84" s="13">
        <f>H85</f>
        <v>34802.449999999997</v>
      </c>
      <c r="I84" s="13">
        <f t="shared" ref="I84:O85" si="29">I85</f>
        <v>34802.449999999997</v>
      </c>
      <c r="J84" s="13">
        <f t="shared" si="29"/>
        <v>0</v>
      </c>
      <c r="K84" s="13">
        <f t="shared" si="29"/>
        <v>0</v>
      </c>
      <c r="L84" s="13">
        <f t="shared" si="29"/>
        <v>0</v>
      </c>
      <c r="M84" s="13">
        <f t="shared" si="29"/>
        <v>0</v>
      </c>
      <c r="N84" s="13">
        <f t="shared" si="29"/>
        <v>0</v>
      </c>
      <c r="O84" s="13">
        <f t="shared" si="29"/>
        <v>0</v>
      </c>
      <c r="P84" s="22"/>
      <c r="Q84" s="1"/>
      <c r="R84" s="6"/>
      <c r="S84" s="1"/>
    </row>
    <row r="85" spans="1:19" s="5" customFormat="1" ht="30.75" customHeight="1" x14ac:dyDescent="0.25">
      <c r="A85" s="3"/>
      <c r="B85" s="3"/>
      <c r="C85" s="23" t="s">
        <v>27</v>
      </c>
      <c r="D85" s="4" t="s">
        <v>26</v>
      </c>
      <c r="E85" s="4"/>
      <c r="F85" s="4"/>
      <c r="G85" s="22"/>
      <c r="H85" s="13">
        <f>H86</f>
        <v>34802.449999999997</v>
      </c>
      <c r="I85" s="13">
        <f t="shared" si="29"/>
        <v>34802.449999999997</v>
      </c>
      <c r="J85" s="13">
        <f t="shared" si="29"/>
        <v>0</v>
      </c>
      <c r="K85" s="13">
        <f t="shared" si="29"/>
        <v>0</v>
      </c>
      <c r="L85" s="13">
        <f t="shared" si="29"/>
        <v>0</v>
      </c>
      <c r="M85" s="13">
        <f t="shared" si="29"/>
        <v>0</v>
      </c>
      <c r="N85" s="13">
        <f t="shared" si="29"/>
        <v>0</v>
      </c>
      <c r="O85" s="13">
        <f t="shared" si="29"/>
        <v>0</v>
      </c>
      <c r="P85" s="22"/>
      <c r="Q85" s="1"/>
      <c r="R85" s="6"/>
      <c r="S85" s="1"/>
    </row>
    <row r="86" spans="1:19" s="5" customFormat="1" ht="30.75" customHeight="1" x14ac:dyDescent="0.25">
      <c r="A86" s="3"/>
      <c r="B86" s="3"/>
      <c r="C86" s="23" t="s">
        <v>27</v>
      </c>
      <c r="D86" s="4" t="s">
        <v>26</v>
      </c>
      <c r="E86" s="4" t="s">
        <v>21</v>
      </c>
      <c r="F86" s="4" t="s">
        <v>225</v>
      </c>
      <c r="G86" s="22">
        <v>244</v>
      </c>
      <c r="H86" s="13">
        <v>34802.449999999997</v>
      </c>
      <c r="I86" s="13">
        <v>34802.449999999997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22"/>
      <c r="Q86" s="1"/>
      <c r="R86" s="6"/>
      <c r="S86" s="1"/>
    </row>
    <row r="87" spans="1:19" s="5" customFormat="1" ht="51.75" customHeight="1" x14ac:dyDescent="0.25">
      <c r="A87" s="8" t="s">
        <v>112</v>
      </c>
      <c r="B87" s="3" t="s">
        <v>226</v>
      </c>
      <c r="C87" s="23"/>
      <c r="D87" s="4"/>
      <c r="E87" s="4"/>
      <c r="F87" s="4"/>
      <c r="G87" s="22"/>
      <c r="H87" s="13">
        <f>H88</f>
        <v>3392.37</v>
      </c>
      <c r="I87" s="13">
        <f t="shared" ref="I87:O88" si="30">I88</f>
        <v>3392.37</v>
      </c>
      <c r="J87" s="13">
        <f t="shared" si="30"/>
        <v>0</v>
      </c>
      <c r="K87" s="13">
        <f t="shared" si="30"/>
        <v>0</v>
      </c>
      <c r="L87" s="13">
        <f t="shared" si="30"/>
        <v>0</v>
      </c>
      <c r="M87" s="13">
        <f t="shared" si="30"/>
        <v>0</v>
      </c>
      <c r="N87" s="13">
        <f t="shared" si="30"/>
        <v>0</v>
      </c>
      <c r="O87" s="13"/>
      <c r="P87" s="22"/>
      <c r="Q87" s="1"/>
      <c r="R87" s="6"/>
      <c r="S87" s="1"/>
    </row>
    <row r="88" spans="1:19" s="5" customFormat="1" ht="30.75" customHeight="1" x14ac:dyDescent="0.25">
      <c r="A88" s="3"/>
      <c r="B88" s="3"/>
      <c r="C88" s="23" t="s">
        <v>27</v>
      </c>
      <c r="D88" s="4" t="s">
        <v>26</v>
      </c>
      <c r="E88" s="4"/>
      <c r="F88" s="4"/>
      <c r="G88" s="22"/>
      <c r="H88" s="13">
        <f>H89</f>
        <v>3392.37</v>
      </c>
      <c r="I88" s="13">
        <f t="shared" si="30"/>
        <v>3392.37</v>
      </c>
      <c r="J88" s="13">
        <f t="shared" si="30"/>
        <v>0</v>
      </c>
      <c r="K88" s="13">
        <f t="shared" si="30"/>
        <v>0</v>
      </c>
      <c r="L88" s="13">
        <f t="shared" si="30"/>
        <v>0</v>
      </c>
      <c r="M88" s="13">
        <f t="shared" si="30"/>
        <v>0</v>
      </c>
      <c r="N88" s="13">
        <f t="shared" si="30"/>
        <v>0</v>
      </c>
      <c r="O88" s="13">
        <f t="shared" si="30"/>
        <v>0</v>
      </c>
      <c r="P88" s="22"/>
      <c r="Q88" s="1"/>
      <c r="R88" s="6"/>
      <c r="S88" s="1"/>
    </row>
    <row r="89" spans="1:19" s="5" customFormat="1" ht="30.75" customHeight="1" x14ac:dyDescent="0.25">
      <c r="A89" s="3"/>
      <c r="B89" s="3"/>
      <c r="C89" s="23" t="s">
        <v>27</v>
      </c>
      <c r="D89" s="4" t="s">
        <v>26</v>
      </c>
      <c r="E89" s="4" t="s">
        <v>21</v>
      </c>
      <c r="F89" s="4" t="s">
        <v>227</v>
      </c>
      <c r="G89" s="22">
        <v>244</v>
      </c>
      <c r="H89" s="13">
        <v>3392.37</v>
      </c>
      <c r="I89" s="13">
        <v>3392.37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22"/>
      <c r="Q89" s="1"/>
      <c r="R89" s="6"/>
      <c r="S89" s="1"/>
    </row>
    <row r="90" spans="1:19" s="5" customFormat="1" ht="30.75" customHeight="1" x14ac:dyDescent="0.25">
      <c r="A90" s="8" t="s">
        <v>114</v>
      </c>
      <c r="B90" s="3" t="s">
        <v>228</v>
      </c>
      <c r="C90" s="23"/>
      <c r="D90" s="4"/>
      <c r="E90" s="4"/>
      <c r="F90" s="4"/>
      <c r="G90" s="22"/>
      <c r="H90" s="13">
        <f>H91</f>
        <v>37849.800000000003</v>
      </c>
      <c r="I90" s="13">
        <f t="shared" ref="I90:O91" si="31">I91</f>
        <v>37849.800000000003</v>
      </c>
      <c r="J90" s="13">
        <f t="shared" si="31"/>
        <v>0</v>
      </c>
      <c r="K90" s="13">
        <f t="shared" si="31"/>
        <v>0</v>
      </c>
      <c r="L90" s="13">
        <f t="shared" si="31"/>
        <v>0</v>
      </c>
      <c r="M90" s="13">
        <f t="shared" si="31"/>
        <v>0</v>
      </c>
      <c r="N90" s="13">
        <f t="shared" si="31"/>
        <v>0</v>
      </c>
      <c r="O90" s="13">
        <f t="shared" si="31"/>
        <v>0</v>
      </c>
      <c r="P90" s="22"/>
      <c r="Q90" s="1"/>
      <c r="R90" s="6"/>
      <c r="S90" s="1"/>
    </row>
    <row r="91" spans="1:19" s="5" customFormat="1" ht="30.75" customHeight="1" x14ac:dyDescent="0.25">
      <c r="A91" s="3"/>
      <c r="B91" s="3"/>
      <c r="C91" s="23" t="s">
        <v>27</v>
      </c>
      <c r="D91" s="4" t="s">
        <v>26</v>
      </c>
      <c r="E91" s="4"/>
      <c r="F91" s="4"/>
      <c r="G91" s="22"/>
      <c r="H91" s="13">
        <f>H92</f>
        <v>37849.800000000003</v>
      </c>
      <c r="I91" s="13">
        <f t="shared" si="31"/>
        <v>37849.800000000003</v>
      </c>
      <c r="J91" s="13">
        <f t="shared" si="31"/>
        <v>0</v>
      </c>
      <c r="K91" s="13">
        <f t="shared" si="31"/>
        <v>0</v>
      </c>
      <c r="L91" s="13">
        <f t="shared" si="31"/>
        <v>0</v>
      </c>
      <c r="M91" s="13">
        <f t="shared" si="31"/>
        <v>0</v>
      </c>
      <c r="N91" s="13">
        <f t="shared" si="31"/>
        <v>0</v>
      </c>
      <c r="O91" s="13">
        <f t="shared" si="31"/>
        <v>0</v>
      </c>
      <c r="P91" s="22"/>
      <c r="Q91" s="1"/>
      <c r="R91" s="6"/>
      <c r="S91" s="1"/>
    </row>
    <row r="92" spans="1:19" s="5" customFormat="1" ht="30.75" customHeight="1" x14ac:dyDescent="0.25">
      <c r="A92" s="3"/>
      <c r="B92" s="3"/>
      <c r="C92" s="23" t="s">
        <v>27</v>
      </c>
      <c r="D92" s="4" t="s">
        <v>26</v>
      </c>
      <c r="E92" s="4" t="s">
        <v>21</v>
      </c>
      <c r="F92" s="4" t="s">
        <v>229</v>
      </c>
      <c r="G92" s="22">
        <v>244</v>
      </c>
      <c r="H92" s="13">
        <v>37849.800000000003</v>
      </c>
      <c r="I92" s="13">
        <v>37849.800000000003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22"/>
      <c r="Q92" s="1"/>
      <c r="R92" s="6"/>
      <c r="S92" s="1"/>
    </row>
    <row r="93" spans="1:19" s="5" customFormat="1" ht="36.75" customHeight="1" x14ac:dyDescent="0.25">
      <c r="A93" s="8" t="s">
        <v>117</v>
      </c>
      <c r="B93" s="3" t="s">
        <v>230</v>
      </c>
      <c r="C93" s="23"/>
      <c r="D93" s="4"/>
      <c r="E93" s="4"/>
      <c r="F93" s="4"/>
      <c r="G93" s="22"/>
      <c r="H93" s="13">
        <f>H94</f>
        <v>9283.42</v>
      </c>
      <c r="I93" s="13">
        <f t="shared" ref="I93:O94" si="32">I94</f>
        <v>9283.42</v>
      </c>
      <c r="J93" s="13">
        <f t="shared" si="32"/>
        <v>0</v>
      </c>
      <c r="K93" s="13">
        <f t="shared" si="32"/>
        <v>0</v>
      </c>
      <c r="L93" s="13">
        <f t="shared" si="32"/>
        <v>0</v>
      </c>
      <c r="M93" s="13">
        <f t="shared" si="32"/>
        <v>0</v>
      </c>
      <c r="N93" s="13">
        <f t="shared" si="32"/>
        <v>0</v>
      </c>
      <c r="O93" s="13">
        <f t="shared" si="32"/>
        <v>0</v>
      </c>
      <c r="P93" s="22"/>
      <c r="Q93" s="1"/>
      <c r="R93" s="6"/>
      <c r="S93" s="1"/>
    </row>
    <row r="94" spans="1:19" s="5" customFormat="1" ht="30.75" customHeight="1" x14ac:dyDescent="0.25">
      <c r="A94" s="3"/>
      <c r="B94" s="3"/>
      <c r="C94" s="23" t="s">
        <v>27</v>
      </c>
      <c r="D94" s="4" t="s">
        <v>26</v>
      </c>
      <c r="E94" s="4"/>
      <c r="F94" s="4"/>
      <c r="G94" s="22"/>
      <c r="H94" s="13">
        <f>H95</f>
        <v>9283.42</v>
      </c>
      <c r="I94" s="13">
        <f t="shared" si="32"/>
        <v>9283.42</v>
      </c>
      <c r="J94" s="13">
        <f t="shared" si="32"/>
        <v>0</v>
      </c>
      <c r="K94" s="13">
        <f t="shared" si="32"/>
        <v>0</v>
      </c>
      <c r="L94" s="13">
        <f t="shared" si="32"/>
        <v>0</v>
      </c>
      <c r="M94" s="13">
        <f t="shared" si="32"/>
        <v>0</v>
      </c>
      <c r="N94" s="13">
        <f t="shared" si="32"/>
        <v>0</v>
      </c>
      <c r="O94" s="13">
        <f t="shared" si="32"/>
        <v>0</v>
      </c>
      <c r="P94" s="22"/>
      <c r="Q94" s="1"/>
      <c r="R94" s="6"/>
      <c r="S94" s="1"/>
    </row>
    <row r="95" spans="1:19" s="5" customFormat="1" ht="30.75" customHeight="1" x14ac:dyDescent="0.25">
      <c r="A95" s="3"/>
      <c r="B95" s="3"/>
      <c r="C95" s="23" t="s">
        <v>27</v>
      </c>
      <c r="D95" s="4" t="s">
        <v>26</v>
      </c>
      <c r="E95" s="4" t="s">
        <v>21</v>
      </c>
      <c r="F95" s="4" t="s">
        <v>231</v>
      </c>
      <c r="G95" s="22">
        <v>244</v>
      </c>
      <c r="H95" s="13">
        <v>9283.42</v>
      </c>
      <c r="I95" s="13">
        <v>9283.42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  <c r="P95" s="22"/>
      <c r="Q95" s="1"/>
      <c r="R95" s="6"/>
      <c r="S95" s="1"/>
    </row>
    <row r="96" spans="1:19" s="5" customFormat="1" ht="36.75" customHeight="1" x14ac:dyDescent="0.25">
      <c r="A96" s="8" t="s">
        <v>118</v>
      </c>
      <c r="B96" s="3" t="s">
        <v>232</v>
      </c>
      <c r="C96" s="23"/>
      <c r="D96" s="4"/>
      <c r="E96" s="4"/>
      <c r="F96" s="4"/>
      <c r="G96" s="22"/>
      <c r="H96" s="13">
        <f>H97</f>
        <v>10415.41</v>
      </c>
      <c r="I96" s="13">
        <f t="shared" ref="I96:O97" si="33">I97</f>
        <v>10415.41</v>
      </c>
      <c r="J96" s="13">
        <f t="shared" si="33"/>
        <v>0</v>
      </c>
      <c r="K96" s="13">
        <f t="shared" si="33"/>
        <v>0</v>
      </c>
      <c r="L96" s="13">
        <f t="shared" si="33"/>
        <v>0</v>
      </c>
      <c r="M96" s="13">
        <f t="shared" si="33"/>
        <v>0</v>
      </c>
      <c r="N96" s="13">
        <f t="shared" si="33"/>
        <v>0</v>
      </c>
      <c r="O96" s="13">
        <f t="shared" si="33"/>
        <v>0</v>
      </c>
      <c r="P96" s="22"/>
      <c r="Q96" s="1"/>
      <c r="R96" s="6"/>
      <c r="S96" s="1"/>
    </row>
    <row r="97" spans="1:19" s="5" customFormat="1" ht="30.75" customHeight="1" x14ac:dyDescent="0.25">
      <c r="A97" s="3"/>
      <c r="B97" s="3"/>
      <c r="C97" s="23" t="s">
        <v>27</v>
      </c>
      <c r="D97" s="4" t="s">
        <v>26</v>
      </c>
      <c r="E97" s="4"/>
      <c r="F97" s="4"/>
      <c r="G97" s="22"/>
      <c r="H97" s="13">
        <f>H98</f>
        <v>10415.41</v>
      </c>
      <c r="I97" s="13">
        <f t="shared" si="33"/>
        <v>10415.41</v>
      </c>
      <c r="J97" s="13">
        <f t="shared" si="33"/>
        <v>0</v>
      </c>
      <c r="K97" s="13">
        <f t="shared" si="33"/>
        <v>0</v>
      </c>
      <c r="L97" s="13">
        <f t="shared" si="33"/>
        <v>0</v>
      </c>
      <c r="M97" s="13">
        <f t="shared" si="33"/>
        <v>0</v>
      </c>
      <c r="N97" s="13">
        <f t="shared" si="33"/>
        <v>0</v>
      </c>
      <c r="O97" s="13">
        <f t="shared" si="33"/>
        <v>0</v>
      </c>
      <c r="P97" s="22"/>
      <c r="Q97" s="1"/>
      <c r="R97" s="6"/>
      <c r="S97" s="1"/>
    </row>
    <row r="98" spans="1:19" s="5" customFormat="1" ht="30.75" customHeight="1" x14ac:dyDescent="0.25">
      <c r="A98" s="3"/>
      <c r="B98" s="3"/>
      <c r="C98" s="23" t="s">
        <v>27</v>
      </c>
      <c r="D98" s="4" t="s">
        <v>26</v>
      </c>
      <c r="E98" s="4" t="s">
        <v>21</v>
      </c>
      <c r="F98" s="4" t="s">
        <v>135</v>
      </c>
      <c r="G98" s="22">
        <v>244</v>
      </c>
      <c r="H98" s="13">
        <v>10415.41</v>
      </c>
      <c r="I98" s="13">
        <v>10415.41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  <c r="P98" s="22"/>
      <c r="Q98" s="1"/>
      <c r="R98" s="6"/>
      <c r="S98" s="1"/>
    </row>
    <row r="99" spans="1:19" s="5" customFormat="1" ht="43.5" customHeight="1" x14ac:dyDescent="0.25">
      <c r="A99" s="8" t="s">
        <v>120</v>
      </c>
      <c r="B99" s="3" t="s">
        <v>233</v>
      </c>
      <c r="C99" s="23"/>
      <c r="D99" s="4"/>
      <c r="E99" s="4"/>
      <c r="F99" s="4"/>
      <c r="G99" s="22"/>
      <c r="H99" s="13">
        <f>H100</f>
        <v>25354.18</v>
      </c>
      <c r="I99" s="13">
        <f t="shared" ref="I99:O100" si="34">I100</f>
        <v>25354.18</v>
      </c>
      <c r="J99" s="13">
        <f t="shared" si="34"/>
        <v>0</v>
      </c>
      <c r="K99" s="13">
        <f t="shared" si="34"/>
        <v>0</v>
      </c>
      <c r="L99" s="13">
        <f t="shared" si="34"/>
        <v>0</v>
      </c>
      <c r="M99" s="13">
        <f t="shared" si="34"/>
        <v>0</v>
      </c>
      <c r="N99" s="13">
        <f t="shared" si="34"/>
        <v>0</v>
      </c>
      <c r="O99" s="13">
        <f t="shared" si="34"/>
        <v>0</v>
      </c>
      <c r="P99" s="22"/>
      <c r="Q99" s="1"/>
      <c r="R99" s="6"/>
      <c r="S99" s="1"/>
    </row>
    <row r="100" spans="1:19" s="5" customFormat="1" ht="30.75" customHeight="1" x14ac:dyDescent="0.25">
      <c r="A100" s="3"/>
      <c r="B100" s="3"/>
      <c r="C100" s="23" t="s">
        <v>27</v>
      </c>
      <c r="D100" s="4" t="s">
        <v>26</v>
      </c>
      <c r="E100" s="4"/>
      <c r="F100" s="4"/>
      <c r="G100" s="22"/>
      <c r="H100" s="13">
        <f>H101</f>
        <v>25354.18</v>
      </c>
      <c r="I100" s="13">
        <f t="shared" si="34"/>
        <v>25354.18</v>
      </c>
      <c r="J100" s="13">
        <f t="shared" si="34"/>
        <v>0</v>
      </c>
      <c r="K100" s="13">
        <f t="shared" si="34"/>
        <v>0</v>
      </c>
      <c r="L100" s="13">
        <f t="shared" si="34"/>
        <v>0</v>
      </c>
      <c r="M100" s="13">
        <f t="shared" si="34"/>
        <v>0</v>
      </c>
      <c r="N100" s="13">
        <f t="shared" si="34"/>
        <v>0</v>
      </c>
      <c r="O100" s="13">
        <f t="shared" si="34"/>
        <v>0</v>
      </c>
      <c r="P100" s="22"/>
      <c r="Q100" s="1"/>
      <c r="R100" s="6"/>
      <c r="S100" s="1"/>
    </row>
    <row r="101" spans="1:19" s="5" customFormat="1" ht="30.75" customHeight="1" x14ac:dyDescent="0.25">
      <c r="A101" s="3"/>
      <c r="B101" s="3"/>
      <c r="C101" s="23" t="s">
        <v>27</v>
      </c>
      <c r="D101" s="4" t="s">
        <v>26</v>
      </c>
      <c r="E101" s="4" t="s">
        <v>21</v>
      </c>
      <c r="F101" s="4" t="s">
        <v>137</v>
      </c>
      <c r="G101" s="22">
        <v>244</v>
      </c>
      <c r="H101" s="13">
        <v>25354.18</v>
      </c>
      <c r="I101" s="13">
        <v>25354.18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  <c r="P101" s="22"/>
      <c r="Q101" s="1"/>
      <c r="R101" s="6"/>
      <c r="S101" s="1"/>
    </row>
    <row r="102" spans="1:19" s="5" customFormat="1" ht="49.5" customHeight="1" x14ac:dyDescent="0.25">
      <c r="A102" s="8" t="s">
        <v>122</v>
      </c>
      <c r="B102" s="3" t="s">
        <v>234</v>
      </c>
      <c r="C102" s="23"/>
      <c r="D102" s="4"/>
      <c r="E102" s="4"/>
      <c r="F102" s="4"/>
      <c r="G102" s="22"/>
      <c r="H102" s="13">
        <f>H103</f>
        <v>5555.68</v>
      </c>
      <c r="I102" s="13">
        <f t="shared" ref="I102:O103" si="35">I103</f>
        <v>5555.68</v>
      </c>
      <c r="J102" s="13">
        <f t="shared" si="35"/>
        <v>0</v>
      </c>
      <c r="K102" s="13">
        <f t="shared" si="35"/>
        <v>0</v>
      </c>
      <c r="L102" s="13">
        <f t="shared" si="35"/>
        <v>0</v>
      </c>
      <c r="M102" s="13">
        <f t="shared" si="35"/>
        <v>0</v>
      </c>
      <c r="N102" s="13">
        <f t="shared" si="35"/>
        <v>0</v>
      </c>
      <c r="O102" s="13">
        <f t="shared" si="35"/>
        <v>0</v>
      </c>
      <c r="P102" s="22"/>
      <c r="Q102" s="1"/>
      <c r="R102" s="6"/>
      <c r="S102" s="1"/>
    </row>
    <row r="103" spans="1:19" s="5" customFormat="1" ht="30.75" customHeight="1" x14ac:dyDescent="0.25">
      <c r="A103" s="3"/>
      <c r="B103" s="3"/>
      <c r="C103" s="23" t="s">
        <v>27</v>
      </c>
      <c r="D103" s="4" t="s">
        <v>26</v>
      </c>
      <c r="E103" s="4"/>
      <c r="F103" s="4"/>
      <c r="G103" s="22"/>
      <c r="H103" s="13">
        <f>H104</f>
        <v>5555.68</v>
      </c>
      <c r="I103" s="13">
        <f t="shared" si="35"/>
        <v>5555.68</v>
      </c>
      <c r="J103" s="13">
        <f t="shared" si="35"/>
        <v>0</v>
      </c>
      <c r="K103" s="13">
        <f t="shared" si="35"/>
        <v>0</v>
      </c>
      <c r="L103" s="13">
        <f t="shared" si="35"/>
        <v>0</v>
      </c>
      <c r="M103" s="13">
        <f t="shared" si="35"/>
        <v>0</v>
      </c>
      <c r="N103" s="13">
        <f t="shared" si="35"/>
        <v>0</v>
      </c>
      <c r="O103" s="13">
        <f t="shared" si="35"/>
        <v>0</v>
      </c>
      <c r="P103" s="22"/>
      <c r="Q103" s="1"/>
      <c r="R103" s="6"/>
      <c r="S103" s="1"/>
    </row>
    <row r="104" spans="1:19" s="5" customFormat="1" ht="30.75" customHeight="1" x14ac:dyDescent="0.25">
      <c r="A104" s="3"/>
      <c r="B104" s="3"/>
      <c r="C104" s="23" t="s">
        <v>27</v>
      </c>
      <c r="D104" s="4" t="s">
        <v>26</v>
      </c>
      <c r="E104" s="4" t="s">
        <v>21</v>
      </c>
      <c r="F104" s="4" t="s">
        <v>139</v>
      </c>
      <c r="G104" s="22">
        <v>244</v>
      </c>
      <c r="H104" s="13">
        <v>5555.68</v>
      </c>
      <c r="I104" s="13">
        <v>5555.68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22"/>
      <c r="Q104" s="1"/>
      <c r="R104" s="6"/>
      <c r="S104" s="1"/>
    </row>
    <row r="105" spans="1:19" s="5" customFormat="1" ht="38.25" customHeight="1" x14ac:dyDescent="0.25">
      <c r="A105" s="8" t="s">
        <v>124</v>
      </c>
      <c r="B105" s="3" t="s">
        <v>235</v>
      </c>
      <c r="C105" s="23"/>
      <c r="D105" s="4"/>
      <c r="E105" s="4"/>
      <c r="F105" s="4"/>
      <c r="G105" s="22"/>
      <c r="H105" s="13">
        <f>H106</f>
        <v>7769.31</v>
      </c>
      <c r="I105" s="13">
        <f t="shared" ref="I105:O106" si="36">I106</f>
        <v>7769.31</v>
      </c>
      <c r="J105" s="13">
        <f t="shared" si="36"/>
        <v>0</v>
      </c>
      <c r="K105" s="13">
        <f t="shared" si="36"/>
        <v>0</v>
      </c>
      <c r="L105" s="13">
        <f t="shared" si="36"/>
        <v>0</v>
      </c>
      <c r="M105" s="13">
        <f t="shared" si="36"/>
        <v>0</v>
      </c>
      <c r="N105" s="13">
        <f t="shared" si="36"/>
        <v>0</v>
      </c>
      <c r="O105" s="13">
        <f t="shared" si="36"/>
        <v>0</v>
      </c>
      <c r="P105" s="22"/>
      <c r="Q105" s="1"/>
      <c r="R105" s="6"/>
      <c r="S105" s="1"/>
    </row>
    <row r="106" spans="1:19" s="5" customFormat="1" ht="30.75" customHeight="1" x14ac:dyDescent="0.25">
      <c r="A106" s="3"/>
      <c r="B106" s="3"/>
      <c r="C106" s="23" t="s">
        <v>27</v>
      </c>
      <c r="D106" s="4" t="s">
        <v>26</v>
      </c>
      <c r="E106" s="4"/>
      <c r="F106" s="4"/>
      <c r="G106" s="22"/>
      <c r="H106" s="13">
        <f>H107</f>
        <v>7769.31</v>
      </c>
      <c r="I106" s="13">
        <f t="shared" si="36"/>
        <v>7769.31</v>
      </c>
      <c r="J106" s="13">
        <f t="shared" si="36"/>
        <v>0</v>
      </c>
      <c r="K106" s="13">
        <f t="shared" si="36"/>
        <v>0</v>
      </c>
      <c r="L106" s="13">
        <f t="shared" si="36"/>
        <v>0</v>
      </c>
      <c r="M106" s="13">
        <f t="shared" si="36"/>
        <v>0</v>
      </c>
      <c r="N106" s="13">
        <f t="shared" si="36"/>
        <v>0</v>
      </c>
      <c r="O106" s="13">
        <f t="shared" si="36"/>
        <v>0</v>
      </c>
      <c r="P106" s="22"/>
      <c r="Q106" s="1"/>
      <c r="R106" s="6"/>
      <c r="S106" s="1"/>
    </row>
    <row r="107" spans="1:19" s="5" customFormat="1" ht="30.75" customHeight="1" x14ac:dyDescent="0.25">
      <c r="A107" s="3"/>
      <c r="B107" s="3"/>
      <c r="C107" s="23" t="s">
        <v>27</v>
      </c>
      <c r="D107" s="4" t="s">
        <v>26</v>
      </c>
      <c r="E107" s="4" t="s">
        <v>21</v>
      </c>
      <c r="F107" s="4" t="s">
        <v>141</v>
      </c>
      <c r="G107" s="22">
        <v>244</v>
      </c>
      <c r="H107" s="13">
        <v>7769.31</v>
      </c>
      <c r="I107" s="13">
        <v>7769.31</v>
      </c>
      <c r="J107" s="13">
        <v>0</v>
      </c>
      <c r="K107" s="13">
        <v>0</v>
      </c>
      <c r="L107" s="13">
        <v>0</v>
      </c>
      <c r="M107" s="13">
        <v>0</v>
      </c>
      <c r="N107" s="13">
        <v>0</v>
      </c>
      <c r="O107" s="13">
        <v>0</v>
      </c>
      <c r="P107" s="22"/>
      <c r="Q107" s="1"/>
      <c r="R107" s="6"/>
      <c r="S107" s="1"/>
    </row>
    <row r="108" spans="1:19" s="5" customFormat="1" ht="30.75" customHeight="1" x14ac:dyDescent="0.25">
      <c r="A108" s="8" t="s">
        <v>126</v>
      </c>
      <c r="B108" s="3" t="s">
        <v>236</v>
      </c>
      <c r="C108" s="23"/>
      <c r="D108" s="4"/>
      <c r="E108" s="4"/>
      <c r="F108" s="4"/>
      <c r="G108" s="22"/>
      <c r="H108" s="13">
        <f>H109</f>
        <v>35784.559999999998</v>
      </c>
      <c r="I108" s="13">
        <f t="shared" ref="I108:O108" si="37">I109</f>
        <v>35784.559999999998</v>
      </c>
      <c r="J108" s="13">
        <f t="shared" si="37"/>
        <v>0</v>
      </c>
      <c r="K108" s="13">
        <f t="shared" si="37"/>
        <v>0</v>
      </c>
      <c r="L108" s="13">
        <f t="shared" si="37"/>
        <v>0</v>
      </c>
      <c r="M108" s="13">
        <f t="shared" si="37"/>
        <v>0</v>
      </c>
      <c r="N108" s="13">
        <f t="shared" si="37"/>
        <v>0</v>
      </c>
      <c r="O108" s="13">
        <f t="shared" si="37"/>
        <v>0</v>
      </c>
      <c r="P108" s="22"/>
      <c r="Q108" s="1"/>
      <c r="R108" s="6"/>
      <c r="S108" s="1"/>
    </row>
    <row r="109" spans="1:19" s="5" customFormat="1" ht="30.75" customHeight="1" x14ac:dyDescent="0.25">
      <c r="A109" s="3"/>
      <c r="B109" s="3"/>
      <c r="C109" s="23" t="s">
        <v>27</v>
      </c>
      <c r="D109" s="4" t="s">
        <v>26</v>
      </c>
      <c r="E109" s="4"/>
      <c r="F109" s="4"/>
      <c r="G109" s="22"/>
      <c r="H109" s="13">
        <f>H110</f>
        <v>35784.559999999998</v>
      </c>
      <c r="I109" s="13">
        <f t="shared" ref="I109:M109" si="38">I110</f>
        <v>35784.559999999998</v>
      </c>
      <c r="J109" s="13">
        <f t="shared" si="38"/>
        <v>0</v>
      </c>
      <c r="K109" s="13">
        <f t="shared" si="38"/>
        <v>0</v>
      </c>
      <c r="L109" s="13">
        <f t="shared" si="38"/>
        <v>0</v>
      </c>
      <c r="M109" s="13">
        <f t="shared" si="38"/>
        <v>0</v>
      </c>
      <c r="N109" s="13">
        <f>N110</f>
        <v>0</v>
      </c>
      <c r="O109" s="13">
        <f t="shared" ref="O109" si="39">O110</f>
        <v>0</v>
      </c>
      <c r="P109" s="22"/>
      <c r="Q109" s="1"/>
      <c r="R109" s="6"/>
      <c r="S109" s="1"/>
    </row>
    <row r="110" spans="1:19" s="5" customFormat="1" ht="30.75" customHeight="1" x14ac:dyDescent="0.25">
      <c r="A110" s="3"/>
      <c r="B110" s="3"/>
      <c r="C110" s="23" t="s">
        <v>27</v>
      </c>
      <c r="D110" s="4" t="s">
        <v>26</v>
      </c>
      <c r="E110" s="4" t="s">
        <v>21</v>
      </c>
      <c r="F110" s="4" t="s">
        <v>144</v>
      </c>
      <c r="G110" s="22">
        <v>244</v>
      </c>
      <c r="H110" s="13">
        <v>35784.559999999998</v>
      </c>
      <c r="I110" s="13">
        <v>35784.559999999998</v>
      </c>
      <c r="J110" s="13">
        <v>0</v>
      </c>
      <c r="K110" s="13">
        <v>0</v>
      </c>
      <c r="L110" s="13">
        <v>0</v>
      </c>
      <c r="M110" s="13">
        <v>0</v>
      </c>
      <c r="N110" s="13">
        <v>0</v>
      </c>
      <c r="O110" s="13">
        <v>0</v>
      </c>
      <c r="P110" s="22"/>
      <c r="Q110" s="1"/>
      <c r="R110" s="6"/>
      <c r="S110" s="1"/>
    </row>
    <row r="111" spans="1:19" s="5" customFormat="1" ht="54.75" customHeight="1" x14ac:dyDescent="0.25">
      <c r="A111" s="8" t="s">
        <v>128</v>
      </c>
      <c r="B111" s="3" t="s">
        <v>237</v>
      </c>
      <c r="C111" s="23"/>
      <c r="D111" s="4"/>
      <c r="E111" s="4"/>
      <c r="F111" s="4"/>
      <c r="G111" s="22"/>
      <c r="H111" s="13">
        <f>H112</f>
        <v>6836.08</v>
      </c>
      <c r="I111" s="13">
        <f t="shared" ref="I111:O112" si="40">I112</f>
        <v>6836.08</v>
      </c>
      <c r="J111" s="13">
        <f t="shared" si="40"/>
        <v>0</v>
      </c>
      <c r="K111" s="13">
        <f t="shared" si="40"/>
        <v>0</v>
      </c>
      <c r="L111" s="13">
        <f t="shared" si="40"/>
        <v>0</v>
      </c>
      <c r="M111" s="13">
        <f t="shared" si="40"/>
        <v>0</v>
      </c>
      <c r="N111" s="13">
        <f t="shared" si="40"/>
        <v>0</v>
      </c>
      <c r="O111" s="13">
        <f t="shared" si="40"/>
        <v>0</v>
      </c>
      <c r="P111" s="22"/>
      <c r="Q111" s="1"/>
      <c r="R111" s="6"/>
      <c r="S111" s="1"/>
    </row>
    <row r="112" spans="1:19" s="5" customFormat="1" ht="30.75" customHeight="1" x14ac:dyDescent="0.25">
      <c r="A112" s="3"/>
      <c r="B112" s="3"/>
      <c r="C112" s="23" t="s">
        <v>27</v>
      </c>
      <c r="D112" s="4" t="s">
        <v>26</v>
      </c>
      <c r="E112" s="4"/>
      <c r="F112" s="4"/>
      <c r="G112" s="22"/>
      <c r="H112" s="13">
        <f>H113</f>
        <v>6836.08</v>
      </c>
      <c r="I112" s="13">
        <f t="shared" si="40"/>
        <v>6836.08</v>
      </c>
      <c r="J112" s="13">
        <f t="shared" si="40"/>
        <v>0</v>
      </c>
      <c r="K112" s="13">
        <f t="shared" si="40"/>
        <v>0</v>
      </c>
      <c r="L112" s="13">
        <f t="shared" si="40"/>
        <v>0</v>
      </c>
      <c r="M112" s="13">
        <f t="shared" si="40"/>
        <v>0</v>
      </c>
      <c r="N112" s="13">
        <f t="shared" si="40"/>
        <v>0</v>
      </c>
      <c r="O112" s="13">
        <f t="shared" si="40"/>
        <v>0</v>
      </c>
      <c r="P112" s="22"/>
      <c r="Q112" s="1"/>
      <c r="R112" s="6"/>
      <c r="S112" s="1"/>
    </row>
    <row r="113" spans="1:19" s="5" customFormat="1" ht="30.75" customHeight="1" x14ac:dyDescent="0.25">
      <c r="A113" s="3"/>
      <c r="B113" s="3"/>
      <c r="C113" s="23" t="s">
        <v>27</v>
      </c>
      <c r="D113" s="4" t="s">
        <v>26</v>
      </c>
      <c r="E113" s="4" t="s">
        <v>21</v>
      </c>
      <c r="F113" s="4" t="s">
        <v>146</v>
      </c>
      <c r="G113" s="22">
        <v>244</v>
      </c>
      <c r="H113" s="13">
        <v>6836.08</v>
      </c>
      <c r="I113" s="13">
        <v>6836.08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22"/>
      <c r="Q113" s="1"/>
      <c r="R113" s="6"/>
      <c r="S113" s="1"/>
    </row>
    <row r="114" spans="1:19" s="5" customFormat="1" ht="33.75" customHeight="1" x14ac:dyDescent="0.25">
      <c r="A114" s="8" t="s">
        <v>130</v>
      </c>
      <c r="B114" s="3" t="s">
        <v>238</v>
      </c>
      <c r="C114" s="23"/>
      <c r="D114" s="4"/>
      <c r="E114" s="4"/>
      <c r="F114" s="4"/>
      <c r="G114" s="22"/>
      <c r="H114" s="13">
        <f>H115</f>
        <v>41335.61</v>
      </c>
      <c r="I114" s="13">
        <f t="shared" ref="I114:O115" si="41">I115</f>
        <v>41335.61</v>
      </c>
      <c r="J114" s="13">
        <f t="shared" si="41"/>
        <v>0</v>
      </c>
      <c r="K114" s="13">
        <f t="shared" si="41"/>
        <v>0</v>
      </c>
      <c r="L114" s="13">
        <f t="shared" si="41"/>
        <v>0</v>
      </c>
      <c r="M114" s="13">
        <f t="shared" si="41"/>
        <v>0</v>
      </c>
      <c r="N114" s="13">
        <f t="shared" si="41"/>
        <v>0</v>
      </c>
      <c r="O114" s="13">
        <f t="shared" si="41"/>
        <v>0</v>
      </c>
      <c r="P114" s="22"/>
      <c r="Q114" s="1"/>
      <c r="R114" s="6"/>
      <c r="S114" s="1"/>
    </row>
    <row r="115" spans="1:19" s="5" customFormat="1" ht="30.75" customHeight="1" x14ac:dyDescent="0.25">
      <c r="A115" s="3"/>
      <c r="B115" s="3"/>
      <c r="C115" s="23" t="s">
        <v>27</v>
      </c>
      <c r="D115" s="4" t="s">
        <v>26</v>
      </c>
      <c r="E115" s="4"/>
      <c r="F115" s="4"/>
      <c r="G115" s="22"/>
      <c r="H115" s="13">
        <f>H116</f>
        <v>41335.61</v>
      </c>
      <c r="I115" s="13">
        <f t="shared" si="41"/>
        <v>41335.61</v>
      </c>
      <c r="J115" s="13">
        <f t="shared" si="41"/>
        <v>0</v>
      </c>
      <c r="K115" s="13">
        <f t="shared" si="41"/>
        <v>0</v>
      </c>
      <c r="L115" s="13">
        <f t="shared" si="41"/>
        <v>0</v>
      </c>
      <c r="M115" s="13">
        <f t="shared" si="41"/>
        <v>0</v>
      </c>
      <c r="N115" s="13">
        <f t="shared" si="41"/>
        <v>0</v>
      </c>
      <c r="O115" s="13">
        <f t="shared" si="41"/>
        <v>0</v>
      </c>
      <c r="P115" s="22"/>
      <c r="Q115" s="1"/>
      <c r="R115" s="6"/>
      <c r="S115" s="1"/>
    </row>
    <row r="116" spans="1:19" s="5" customFormat="1" ht="30.75" customHeight="1" x14ac:dyDescent="0.25">
      <c r="A116" s="3"/>
      <c r="B116" s="3"/>
      <c r="C116" s="23" t="s">
        <v>27</v>
      </c>
      <c r="D116" s="4" t="s">
        <v>26</v>
      </c>
      <c r="E116" s="4" t="s">
        <v>21</v>
      </c>
      <c r="F116" s="4" t="s">
        <v>148</v>
      </c>
      <c r="G116" s="22">
        <v>244</v>
      </c>
      <c r="H116" s="13">
        <v>41335.61</v>
      </c>
      <c r="I116" s="13">
        <v>41335.61</v>
      </c>
      <c r="J116" s="13">
        <v>0</v>
      </c>
      <c r="K116" s="13">
        <v>0</v>
      </c>
      <c r="L116" s="13">
        <v>0</v>
      </c>
      <c r="M116" s="13">
        <v>0</v>
      </c>
      <c r="N116" s="13">
        <v>0</v>
      </c>
      <c r="O116" s="13">
        <v>0</v>
      </c>
      <c r="P116" s="22"/>
      <c r="Q116" s="1"/>
      <c r="R116" s="6"/>
      <c r="S116" s="1"/>
    </row>
    <row r="117" spans="1:19" s="5" customFormat="1" ht="47.25" customHeight="1" x14ac:dyDescent="0.25">
      <c r="A117" s="8" t="s">
        <v>132</v>
      </c>
      <c r="B117" s="3" t="s">
        <v>239</v>
      </c>
      <c r="C117" s="23"/>
      <c r="D117" s="4"/>
      <c r="E117" s="4"/>
      <c r="F117" s="4"/>
      <c r="G117" s="22"/>
      <c r="H117" s="13">
        <f>H118</f>
        <v>80233.960000000006</v>
      </c>
      <c r="I117" s="13">
        <f t="shared" ref="I117:O118" si="42">I118</f>
        <v>80233.960000000006</v>
      </c>
      <c r="J117" s="13">
        <f t="shared" si="42"/>
        <v>0</v>
      </c>
      <c r="K117" s="13">
        <f t="shared" si="42"/>
        <v>0</v>
      </c>
      <c r="L117" s="13">
        <f t="shared" si="42"/>
        <v>0</v>
      </c>
      <c r="M117" s="13">
        <f t="shared" si="42"/>
        <v>0</v>
      </c>
      <c r="N117" s="13">
        <f t="shared" si="42"/>
        <v>0</v>
      </c>
      <c r="O117" s="13">
        <f t="shared" si="42"/>
        <v>0</v>
      </c>
      <c r="P117" s="22"/>
      <c r="Q117" s="1"/>
      <c r="R117" s="6"/>
      <c r="S117" s="1"/>
    </row>
    <row r="118" spans="1:19" s="5" customFormat="1" ht="30.75" customHeight="1" x14ac:dyDescent="0.25">
      <c r="A118" s="3"/>
      <c r="B118" s="3"/>
      <c r="C118" s="23" t="s">
        <v>27</v>
      </c>
      <c r="D118" s="4" t="s">
        <v>26</v>
      </c>
      <c r="E118" s="4"/>
      <c r="F118" s="4"/>
      <c r="G118" s="22"/>
      <c r="H118" s="13">
        <f>H119</f>
        <v>80233.960000000006</v>
      </c>
      <c r="I118" s="13">
        <f t="shared" si="42"/>
        <v>80233.960000000006</v>
      </c>
      <c r="J118" s="13">
        <f t="shared" si="42"/>
        <v>0</v>
      </c>
      <c r="K118" s="13">
        <f t="shared" si="42"/>
        <v>0</v>
      </c>
      <c r="L118" s="13">
        <f t="shared" si="42"/>
        <v>0</v>
      </c>
      <c r="M118" s="13">
        <f t="shared" si="42"/>
        <v>0</v>
      </c>
      <c r="N118" s="13">
        <f t="shared" si="42"/>
        <v>0</v>
      </c>
      <c r="O118" s="13">
        <f t="shared" si="42"/>
        <v>0</v>
      </c>
      <c r="P118" s="22"/>
      <c r="Q118" s="1"/>
      <c r="R118" s="6"/>
      <c r="S118" s="1"/>
    </row>
    <row r="119" spans="1:19" s="5" customFormat="1" ht="30.75" customHeight="1" x14ac:dyDescent="0.25">
      <c r="A119" s="3"/>
      <c r="B119" s="3"/>
      <c r="C119" s="23" t="s">
        <v>27</v>
      </c>
      <c r="D119" s="4" t="s">
        <v>26</v>
      </c>
      <c r="E119" s="4" t="s">
        <v>21</v>
      </c>
      <c r="F119" s="4" t="s">
        <v>150</v>
      </c>
      <c r="G119" s="22">
        <v>244</v>
      </c>
      <c r="H119" s="13">
        <v>80233.960000000006</v>
      </c>
      <c r="I119" s="13">
        <v>80233.960000000006</v>
      </c>
      <c r="J119" s="13">
        <v>0</v>
      </c>
      <c r="K119" s="13">
        <v>0</v>
      </c>
      <c r="L119" s="13">
        <v>0</v>
      </c>
      <c r="M119" s="13">
        <v>0</v>
      </c>
      <c r="N119" s="13">
        <v>0</v>
      </c>
      <c r="O119" s="13">
        <v>0</v>
      </c>
      <c r="P119" s="22"/>
      <c r="Q119" s="1"/>
      <c r="R119" s="6"/>
      <c r="S119" s="1"/>
    </row>
    <row r="120" spans="1:19" s="5" customFormat="1" ht="53.25" customHeight="1" x14ac:dyDescent="0.25">
      <c r="A120" s="8" t="s">
        <v>261</v>
      </c>
      <c r="B120" s="3" t="s">
        <v>262</v>
      </c>
      <c r="C120" s="23"/>
      <c r="D120" s="4"/>
      <c r="E120" s="4"/>
      <c r="F120" s="4"/>
      <c r="G120" s="22"/>
      <c r="H120" s="13">
        <f>H121</f>
        <v>0</v>
      </c>
      <c r="I120" s="13">
        <f t="shared" ref="I120:O120" si="43">I121</f>
        <v>0</v>
      </c>
      <c r="J120" s="13">
        <f t="shared" si="43"/>
        <v>0</v>
      </c>
      <c r="K120" s="13">
        <f t="shared" si="43"/>
        <v>0</v>
      </c>
      <c r="L120" s="13">
        <f t="shared" si="43"/>
        <v>0</v>
      </c>
      <c r="M120" s="13">
        <f t="shared" si="43"/>
        <v>0</v>
      </c>
      <c r="N120" s="13">
        <f t="shared" si="43"/>
        <v>0</v>
      </c>
      <c r="O120" s="13">
        <f t="shared" si="43"/>
        <v>0</v>
      </c>
      <c r="P120" s="22"/>
      <c r="Q120" s="1"/>
      <c r="R120" s="6"/>
      <c r="S120" s="1"/>
    </row>
    <row r="121" spans="1:19" s="5" customFormat="1" ht="33.75" customHeight="1" x14ac:dyDescent="0.25">
      <c r="A121" s="3"/>
      <c r="B121" s="3"/>
      <c r="C121" s="23" t="s">
        <v>27</v>
      </c>
      <c r="D121" s="4" t="s">
        <v>26</v>
      </c>
      <c r="E121" s="4"/>
      <c r="F121" s="4"/>
      <c r="G121" s="22"/>
      <c r="H121" s="13">
        <f>H122</f>
        <v>0</v>
      </c>
      <c r="I121" s="13">
        <f t="shared" ref="I121:O121" si="44">I122</f>
        <v>0</v>
      </c>
      <c r="J121" s="13">
        <f t="shared" si="44"/>
        <v>0</v>
      </c>
      <c r="K121" s="13">
        <f t="shared" si="44"/>
        <v>0</v>
      </c>
      <c r="L121" s="13">
        <f t="shared" si="44"/>
        <v>0</v>
      </c>
      <c r="M121" s="13">
        <f t="shared" si="44"/>
        <v>0</v>
      </c>
      <c r="N121" s="13">
        <f t="shared" si="44"/>
        <v>0</v>
      </c>
      <c r="O121" s="13">
        <f t="shared" si="44"/>
        <v>0</v>
      </c>
      <c r="P121" s="22"/>
      <c r="Q121" s="1"/>
      <c r="R121" s="6"/>
      <c r="S121" s="1"/>
    </row>
    <row r="122" spans="1:19" s="5" customFormat="1" ht="33.75" customHeight="1" x14ac:dyDescent="0.25">
      <c r="A122" s="3"/>
      <c r="B122" s="3"/>
      <c r="C122" s="23" t="s">
        <v>27</v>
      </c>
      <c r="D122" s="4" t="s">
        <v>26</v>
      </c>
      <c r="E122" s="4" t="s">
        <v>21</v>
      </c>
      <c r="F122" s="4" t="s">
        <v>263</v>
      </c>
      <c r="G122" s="22">
        <v>414</v>
      </c>
      <c r="H122" s="13">
        <v>0</v>
      </c>
      <c r="I122" s="13">
        <v>0</v>
      </c>
      <c r="J122" s="13">
        <v>0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22"/>
      <c r="Q122" s="1"/>
      <c r="R122" s="6"/>
      <c r="S122" s="1"/>
    </row>
    <row r="123" spans="1:19" s="5" customFormat="1" ht="30.75" customHeight="1" x14ac:dyDescent="0.25">
      <c r="A123" s="19" t="s">
        <v>134</v>
      </c>
      <c r="B123" s="3" t="s">
        <v>184</v>
      </c>
      <c r="C123" s="23"/>
      <c r="D123" s="4"/>
      <c r="E123" s="4"/>
      <c r="F123" s="4"/>
      <c r="G123" s="22"/>
      <c r="H123" s="13">
        <f>H124</f>
        <v>2185011.6</v>
      </c>
      <c r="I123" s="13">
        <f t="shared" ref="I123:O124" si="45">I124</f>
        <v>2185011.6</v>
      </c>
      <c r="J123" s="13">
        <f t="shared" si="45"/>
        <v>0</v>
      </c>
      <c r="K123" s="13">
        <f t="shared" si="45"/>
        <v>0</v>
      </c>
      <c r="L123" s="13">
        <f t="shared" si="45"/>
        <v>0</v>
      </c>
      <c r="M123" s="13">
        <f t="shared" si="45"/>
        <v>0</v>
      </c>
      <c r="N123" s="13">
        <f t="shared" si="45"/>
        <v>0</v>
      </c>
      <c r="O123" s="13">
        <f t="shared" si="45"/>
        <v>0</v>
      </c>
      <c r="P123" s="22"/>
      <c r="Q123" s="1"/>
      <c r="R123" s="6"/>
      <c r="S123" s="1"/>
    </row>
    <row r="124" spans="1:19" s="5" customFormat="1" ht="33" customHeight="1" x14ac:dyDescent="0.25">
      <c r="A124" s="3"/>
      <c r="B124" s="3"/>
      <c r="C124" s="23" t="s">
        <v>27</v>
      </c>
      <c r="D124" s="4" t="s">
        <v>26</v>
      </c>
      <c r="E124" s="4"/>
      <c r="F124" s="4"/>
      <c r="G124" s="22"/>
      <c r="H124" s="13">
        <f>H125</f>
        <v>2185011.6</v>
      </c>
      <c r="I124" s="13">
        <f t="shared" si="45"/>
        <v>2185011.6</v>
      </c>
      <c r="J124" s="13">
        <f t="shared" si="45"/>
        <v>0</v>
      </c>
      <c r="K124" s="13">
        <f t="shared" si="45"/>
        <v>0</v>
      </c>
      <c r="L124" s="13">
        <f t="shared" si="45"/>
        <v>0</v>
      </c>
      <c r="M124" s="13">
        <f t="shared" si="45"/>
        <v>0</v>
      </c>
      <c r="N124" s="13">
        <f t="shared" si="45"/>
        <v>0</v>
      </c>
      <c r="O124" s="13">
        <f t="shared" si="45"/>
        <v>0</v>
      </c>
      <c r="P124" s="22"/>
      <c r="Q124" s="1"/>
      <c r="R124" s="6"/>
      <c r="S124" s="1"/>
    </row>
    <row r="125" spans="1:19" s="5" customFormat="1" ht="31.5" customHeight="1" x14ac:dyDescent="0.25">
      <c r="A125" s="3"/>
      <c r="B125" s="3"/>
      <c r="C125" s="23" t="s">
        <v>27</v>
      </c>
      <c r="D125" s="4" t="s">
        <v>26</v>
      </c>
      <c r="E125" s="4" t="s">
        <v>21</v>
      </c>
      <c r="F125" s="4" t="s">
        <v>185</v>
      </c>
      <c r="G125" s="22">
        <v>244</v>
      </c>
      <c r="H125" s="13">
        <v>2185011.6</v>
      </c>
      <c r="I125" s="13">
        <v>2185011.6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  <c r="P125" s="22"/>
      <c r="Q125" s="1"/>
      <c r="R125" s="6"/>
      <c r="S125" s="1"/>
    </row>
    <row r="126" spans="1:19" s="5" customFormat="1" ht="54" customHeight="1" x14ac:dyDescent="0.25">
      <c r="A126" s="19" t="s">
        <v>136</v>
      </c>
      <c r="B126" s="3" t="s">
        <v>240</v>
      </c>
      <c r="C126" s="23"/>
      <c r="D126" s="4"/>
      <c r="E126" s="4"/>
      <c r="F126" s="4"/>
      <c r="G126" s="22"/>
      <c r="H126" s="13">
        <f>H127</f>
        <v>35659.199999999997</v>
      </c>
      <c r="I126" s="13">
        <f t="shared" ref="I126:O127" si="46">I127</f>
        <v>35659.199999999997</v>
      </c>
      <c r="J126" s="13">
        <f t="shared" si="46"/>
        <v>0</v>
      </c>
      <c r="K126" s="13">
        <f t="shared" si="46"/>
        <v>0</v>
      </c>
      <c r="L126" s="13">
        <f t="shared" si="46"/>
        <v>0</v>
      </c>
      <c r="M126" s="13">
        <f t="shared" si="46"/>
        <v>0</v>
      </c>
      <c r="N126" s="13">
        <f t="shared" si="46"/>
        <v>0</v>
      </c>
      <c r="O126" s="13">
        <f t="shared" si="46"/>
        <v>0</v>
      </c>
      <c r="P126" s="22"/>
      <c r="Q126" s="1"/>
      <c r="R126" s="6"/>
      <c r="S126" s="1"/>
    </row>
    <row r="127" spans="1:19" s="5" customFormat="1" ht="31.5" customHeight="1" x14ac:dyDescent="0.25">
      <c r="A127" s="3"/>
      <c r="B127" s="3"/>
      <c r="C127" s="23" t="s">
        <v>27</v>
      </c>
      <c r="D127" s="4" t="s">
        <v>26</v>
      </c>
      <c r="E127" s="4"/>
      <c r="F127" s="4"/>
      <c r="G127" s="22"/>
      <c r="H127" s="13">
        <f>H128</f>
        <v>35659.199999999997</v>
      </c>
      <c r="I127" s="13">
        <f t="shared" si="46"/>
        <v>35659.199999999997</v>
      </c>
      <c r="J127" s="13">
        <f t="shared" si="46"/>
        <v>0</v>
      </c>
      <c r="K127" s="13">
        <f t="shared" si="46"/>
        <v>0</v>
      </c>
      <c r="L127" s="13">
        <f t="shared" si="46"/>
        <v>0</v>
      </c>
      <c r="M127" s="13">
        <f t="shared" si="46"/>
        <v>0</v>
      </c>
      <c r="N127" s="13">
        <f t="shared" si="46"/>
        <v>0</v>
      </c>
      <c r="O127" s="13">
        <f t="shared" si="46"/>
        <v>0</v>
      </c>
      <c r="P127" s="22"/>
      <c r="Q127" s="1"/>
      <c r="R127" s="6"/>
      <c r="S127" s="1"/>
    </row>
    <row r="128" spans="1:19" s="5" customFormat="1" ht="30.75" customHeight="1" x14ac:dyDescent="0.25">
      <c r="A128" s="3"/>
      <c r="B128" s="3"/>
      <c r="C128" s="23" t="s">
        <v>27</v>
      </c>
      <c r="D128" s="4" t="s">
        <v>26</v>
      </c>
      <c r="E128" s="4" t="s">
        <v>21</v>
      </c>
      <c r="F128" s="4" t="s">
        <v>158</v>
      </c>
      <c r="G128" s="22">
        <v>244</v>
      </c>
      <c r="H128" s="13">
        <v>35659.199999999997</v>
      </c>
      <c r="I128" s="13">
        <v>35659.199999999997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  <c r="P128" s="22"/>
      <c r="Q128" s="1"/>
      <c r="R128" s="6"/>
      <c r="S128" s="1"/>
    </row>
    <row r="129" spans="1:19" s="5" customFormat="1" ht="44.25" customHeight="1" x14ac:dyDescent="0.25">
      <c r="A129" s="19" t="s">
        <v>138</v>
      </c>
      <c r="B129" s="3" t="s">
        <v>241</v>
      </c>
      <c r="C129" s="23"/>
      <c r="D129" s="4"/>
      <c r="E129" s="4"/>
      <c r="F129" s="4"/>
      <c r="G129" s="22"/>
      <c r="H129" s="13">
        <f>H130</f>
        <v>3127.35</v>
      </c>
      <c r="I129" s="13">
        <f t="shared" ref="I129:O130" si="47">I130</f>
        <v>3127.35</v>
      </c>
      <c r="J129" s="13">
        <f t="shared" si="47"/>
        <v>0</v>
      </c>
      <c r="K129" s="13">
        <f t="shared" si="47"/>
        <v>0</v>
      </c>
      <c r="L129" s="13">
        <f t="shared" si="47"/>
        <v>0</v>
      </c>
      <c r="M129" s="13">
        <f t="shared" si="47"/>
        <v>0</v>
      </c>
      <c r="N129" s="13">
        <f t="shared" si="47"/>
        <v>0</v>
      </c>
      <c r="O129" s="13">
        <f t="shared" si="47"/>
        <v>0</v>
      </c>
      <c r="P129" s="22"/>
      <c r="Q129" s="1"/>
      <c r="R129" s="6"/>
      <c r="S129" s="1"/>
    </row>
    <row r="130" spans="1:19" s="5" customFormat="1" ht="33.75" customHeight="1" x14ac:dyDescent="0.25">
      <c r="A130" s="3"/>
      <c r="B130" s="3"/>
      <c r="C130" s="23" t="s">
        <v>27</v>
      </c>
      <c r="D130" s="4" t="s">
        <v>26</v>
      </c>
      <c r="E130" s="4"/>
      <c r="F130" s="4"/>
      <c r="G130" s="22"/>
      <c r="H130" s="13">
        <f>H131</f>
        <v>3127.35</v>
      </c>
      <c r="I130" s="13">
        <f t="shared" si="47"/>
        <v>3127.35</v>
      </c>
      <c r="J130" s="13">
        <f t="shared" si="47"/>
        <v>0</v>
      </c>
      <c r="K130" s="13">
        <f t="shared" si="47"/>
        <v>0</v>
      </c>
      <c r="L130" s="13">
        <f t="shared" si="47"/>
        <v>0</v>
      </c>
      <c r="M130" s="13">
        <f t="shared" si="47"/>
        <v>0</v>
      </c>
      <c r="N130" s="13">
        <f t="shared" si="47"/>
        <v>0</v>
      </c>
      <c r="O130" s="13">
        <f t="shared" si="47"/>
        <v>0</v>
      </c>
      <c r="P130" s="22"/>
      <c r="Q130" s="1"/>
      <c r="R130" s="6"/>
      <c r="S130" s="1"/>
    </row>
    <row r="131" spans="1:19" s="5" customFormat="1" ht="32.25" customHeight="1" x14ac:dyDescent="0.25">
      <c r="A131" s="3"/>
      <c r="B131" s="3"/>
      <c r="C131" s="23" t="s">
        <v>27</v>
      </c>
      <c r="D131" s="4" t="s">
        <v>26</v>
      </c>
      <c r="E131" s="4" t="s">
        <v>21</v>
      </c>
      <c r="F131" s="4" t="s">
        <v>160</v>
      </c>
      <c r="G131" s="22">
        <v>244</v>
      </c>
      <c r="H131" s="13">
        <v>3127.35</v>
      </c>
      <c r="I131" s="13">
        <v>3127.35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22"/>
      <c r="Q131" s="1"/>
      <c r="R131" s="6"/>
      <c r="S131" s="1"/>
    </row>
    <row r="132" spans="1:19" s="5" customFormat="1" ht="36.75" customHeight="1" x14ac:dyDescent="0.25">
      <c r="A132" s="19" t="s">
        <v>140</v>
      </c>
      <c r="B132" s="3" t="s">
        <v>242</v>
      </c>
      <c r="C132" s="23"/>
      <c r="D132" s="4"/>
      <c r="E132" s="4"/>
      <c r="F132" s="4"/>
      <c r="G132" s="22"/>
      <c r="H132" s="13">
        <f>H133</f>
        <v>15458.25</v>
      </c>
      <c r="I132" s="13">
        <f t="shared" ref="I132:O133" si="48">I133</f>
        <v>15458.25</v>
      </c>
      <c r="J132" s="13">
        <f t="shared" si="48"/>
        <v>0</v>
      </c>
      <c r="K132" s="13">
        <f t="shared" si="48"/>
        <v>0</v>
      </c>
      <c r="L132" s="13">
        <f t="shared" si="48"/>
        <v>0</v>
      </c>
      <c r="M132" s="13">
        <f t="shared" si="48"/>
        <v>0</v>
      </c>
      <c r="N132" s="13">
        <f t="shared" si="48"/>
        <v>0</v>
      </c>
      <c r="O132" s="13">
        <f t="shared" si="48"/>
        <v>0</v>
      </c>
      <c r="P132" s="22"/>
      <c r="Q132" s="1"/>
      <c r="R132" s="6"/>
      <c r="S132" s="1"/>
    </row>
    <row r="133" spans="1:19" s="5" customFormat="1" ht="30" customHeight="1" x14ac:dyDescent="0.25">
      <c r="A133" s="3"/>
      <c r="B133" s="3"/>
      <c r="C133" s="23" t="s">
        <v>27</v>
      </c>
      <c r="D133" s="4" t="s">
        <v>26</v>
      </c>
      <c r="E133" s="4"/>
      <c r="F133" s="4"/>
      <c r="G133" s="22"/>
      <c r="H133" s="13">
        <f>H134</f>
        <v>15458.25</v>
      </c>
      <c r="I133" s="13">
        <f t="shared" si="48"/>
        <v>15458.25</v>
      </c>
      <c r="J133" s="13">
        <f t="shared" si="48"/>
        <v>0</v>
      </c>
      <c r="K133" s="13">
        <f t="shared" si="48"/>
        <v>0</v>
      </c>
      <c r="L133" s="13">
        <f t="shared" si="48"/>
        <v>0</v>
      </c>
      <c r="M133" s="13">
        <f t="shared" si="48"/>
        <v>0</v>
      </c>
      <c r="N133" s="13">
        <f t="shared" si="48"/>
        <v>0</v>
      </c>
      <c r="O133" s="13">
        <f t="shared" si="48"/>
        <v>0</v>
      </c>
      <c r="P133" s="22"/>
      <c r="Q133" s="1"/>
      <c r="R133" s="6"/>
      <c r="S133" s="1"/>
    </row>
    <row r="134" spans="1:19" s="5" customFormat="1" ht="33" customHeight="1" x14ac:dyDescent="0.25">
      <c r="A134" s="3"/>
      <c r="B134" s="3"/>
      <c r="C134" s="23" t="s">
        <v>27</v>
      </c>
      <c r="D134" s="4" t="s">
        <v>26</v>
      </c>
      <c r="E134" s="4" t="s">
        <v>21</v>
      </c>
      <c r="F134" s="4" t="s">
        <v>162</v>
      </c>
      <c r="G134" s="22">
        <v>244</v>
      </c>
      <c r="H134" s="13">
        <v>15458.25</v>
      </c>
      <c r="I134" s="13">
        <v>15458.25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  <c r="P134" s="22"/>
      <c r="Q134" s="1"/>
      <c r="R134" s="6"/>
      <c r="S134" s="1"/>
    </row>
    <row r="135" spans="1:19" s="5" customFormat="1" ht="42.75" customHeight="1" x14ac:dyDescent="0.25">
      <c r="A135" s="19" t="s">
        <v>142</v>
      </c>
      <c r="B135" s="3" t="s">
        <v>243</v>
      </c>
      <c r="C135" s="23"/>
      <c r="D135" s="4"/>
      <c r="E135" s="4"/>
      <c r="F135" s="4"/>
      <c r="G135" s="22"/>
      <c r="H135" s="13">
        <f>H136</f>
        <v>28725.33</v>
      </c>
      <c r="I135" s="13">
        <f t="shared" ref="I135:O136" si="49">I136</f>
        <v>28725.33</v>
      </c>
      <c r="J135" s="13">
        <f t="shared" si="49"/>
        <v>0</v>
      </c>
      <c r="K135" s="13">
        <f t="shared" si="49"/>
        <v>0</v>
      </c>
      <c r="L135" s="13">
        <f t="shared" si="49"/>
        <v>0</v>
      </c>
      <c r="M135" s="13">
        <f t="shared" si="49"/>
        <v>0</v>
      </c>
      <c r="N135" s="13">
        <f t="shared" si="49"/>
        <v>0</v>
      </c>
      <c r="O135" s="13">
        <f t="shared" si="49"/>
        <v>0</v>
      </c>
      <c r="P135" s="22"/>
      <c r="Q135" s="1"/>
      <c r="R135" s="6"/>
      <c r="S135" s="1"/>
    </row>
    <row r="136" spans="1:19" s="5" customFormat="1" ht="33.75" customHeight="1" x14ac:dyDescent="0.25">
      <c r="A136" s="3"/>
      <c r="B136" s="3"/>
      <c r="C136" s="23" t="s">
        <v>27</v>
      </c>
      <c r="D136" s="4" t="s">
        <v>26</v>
      </c>
      <c r="E136" s="4"/>
      <c r="F136" s="4"/>
      <c r="G136" s="22"/>
      <c r="H136" s="13">
        <f>H137</f>
        <v>28725.33</v>
      </c>
      <c r="I136" s="13">
        <f t="shared" si="49"/>
        <v>28725.33</v>
      </c>
      <c r="J136" s="13">
        <f t="shared" si="49"/>
        <v>0</v>
      </c>
      <c r="K136" s="13">
        <f t="shared" si="49"/>
        <v>0</v>
      </c>
      <c r="L136" s="13">
        <f t="shared" si="49"/>
        <v>0</v>
      </c>
      <c r="M136" s="13">
        <f t="shared" si="49"/>
        <v>0</v>
      </c>
      <c r="N136" s="13">
        <f t="shared" si="49"/>
        <v>0</v>
      </c>
      <c r="O136" s="13">
        <f t="shared" si="49"/>
        <v>0</v>
      </c>
      <c r="P136" s="22"/>
      <c r="Q136" s="1"/>
      <c r="R136" s="6"/>
      <c r="S136" s="1"/>
    </row>
    <row r="137" spans="1:19" s="5" customFormat="1" ht="33.75" customHeight="1" x14ac:dyDescent="0.25">
      <c r="A137" s="3"/>
      <c r="B137" s="3"/>
      <c r="C137" s="23" t="s">
        <v>27</v>
      </c>
      <c r="D137" s="4" t="s">
        <v>26</v>
      </c>
      <c r="E137" s="4" t="s">
        <v>21</v>
      </c>
      <c r="F137" s="4" t="s">
        <v>164</v>
      </c>
      <c r="G137" s="22">
        <v>244</v>
      </c>
      <c r="H137" s="13">
        <v>28725.33</v>
      </c>
      <c r="I137" s="13">
        <v>28725.33</v>
      </c>
      <c r="J137" s="13">
        <v>0</v>
      </c>
      <c r="K137" s="13">
        <v>0</v>
      </c>
      <c r="L137" s="13">
        <v>0</v>
      </c>
      <c r="M137" s="13">
        <v>0</v>
      </c>
      <c r="N137" s="13">
        <v>0</v>
      </c>
      <c r="O137" s="13">
        <v>0</v>
      </c>
      <c r="P137" s="22"/>
      <c r="Q137" s="1"/>
      <c r="R137" s="6"/>
      <c r="S137" s="1"/>
    </row>
    <row r="138" spans="1:19" s="5" customFormat="1" ht="31.5" x14ac:dyDescent="0.25">
      <c r="A138" s="19" t="s">
        <v>145</v>
      </c>
      <c r="B138" s="3" t="s">
        <v>267</v>
      </c>
      <c r="C138" s="23"/>
      <c r="D138" s="4"/>
      <c r="E138" s="4"/>
      <c r="F138" s="4"/>
      <c r="G138" s="22"/>
      <c r="H138" s="13">
        <f>H139</f>
        <v>61515.53</v>
      </c>
      <c r="I138" s="13">
        <f t="shared" ref="I138:O139" si="50">I139</f>
        <v>61515.53</v>
      </c>
      <c r="J138" s="13">
        <f t="shared" si="50"/>
        <v>0</v>
      </c>
      <c r="K138" s="13">
        <f t="shared" si="50"/>
        <v>0</v>
      </c>
      <c r="L138" s="13">
        <f t="shared" si="50"/>
        <v>0</v>
      </c>
      <c r="M138" s="13">
        <f t="shared" si="50"/>
        <v>0</v>
      </c>
      <c r="N138" s="13">
        <f t="shared" si="50"/>
        <v>0</v>
      </c>
      <c r="O138" s="13">
        <f t="shared" si="50"/>
        <v>0</v>
      </c>
      <c r="P138" s="22"/>
      <c r="Q138" s="1"/>
      <c r="R138" s="6"/>
      <c r="S138" s="1"/>
    </row>
    <row r="139" spans="1:19" s="5" customFormat="1" ht="33.75" customHeight="1" x14ac:dyDescent="0.25">
      <c r="A139" s="3"/>
      <c r="B139" s="3"/>
      <c r="C139" s="23" t="s">
        <v>27</v>
      </c>
      <c r="D139" s="4" t="s">
        <v>26</v>
      </c>
      <c r="E139" s="4"/>
      <c r="F139" s="4"/>
      <c r="G139" s="22"/>
      <c r="H139" s="13">
        <f>H140</f>
        <v>61515.53</v>
      </c>
      <c r="I139" s="13">
        <f t="shared" si="50"/>
        <v>61515.53</v>
      </c>
      <c r="J139" s="13">
        <f t="shared" si="50"/>
        <v>0</v>
      </c>
      <c r="K139" s="13">
        <f t="shared" si="50"/>
        <v>0</v>
      </c>
      <c r="L139" s="13">
        <f t="shared" si="50"/>
        <v>0</v>
      </c>
      <c r="M139" s="13">
        <f t="shared" si="50"/>
        <v>0</v>
      </c>
      <c r="N139" s="13">
        <f t="shared" si="50"/>
        <v>0</v>
      </c>
      <c r="O139" s="13">
        <f t="shared" si="50"/>
        <v>0</v>
      </c>
      <c r="P139" s="22"/>
      <c r="Q139" s="1"/>
      <c r="R139" s="6"/>
      <c r="S139" s="1"/>
    </row>
    <row r="140" spans="1:19" s="5" customFormat="1" ht="33.75" customHeight="1" x14ac:dyDescent="0.25">
      <c r="A140" s="3"/>
      <c r="B140" s="3"/>
      <c r="C140" s="23" t="s">
        <v>27</v>
      </c>
      <c r="D140" s="4" t="s">
        <v>26</v>
      </c>
      <c r="E140" s="4" t="s">
        <v>21</v>
      </c>
      <c r="F140" s="4" t="s">
        <v>166</v>
      </c>
      <c r="G140" s="22">
        <v>244</v>
      </c>
      <c r="H140" s="13">
        <v>61515.53</v>
      </c>
      <c r="I140" s="13">
        <v>61515.53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22"/>
      <c r="Q140" s="1"/>
      <c r="R140" s="6"/>
      <c r="S140" s="1"/>
    </row>
    <row r="141" spans="1:19" s="5" customFormat="1" ht="33.75" customHeight="1" x14ac:dyDescent="0.25">
      <c r="A141" s="19" t="s">
        <v>147</v>
      </c>
      <c r="B141" s="3" t="s">
        <v>268</v>
      </c>
      <c r="C141" s="23"/>
      <c r="D141" s="4"/>
      <c r="E141" s="4"/>
      <c r="F141" s="4"/>
      <c r="G141" s="22"/>
      <c r="H141" s="13">
        <f>H142</f>
        <v>17004.330000000002</v>
      </c>
      <c r="I141" s="13">
        <f t="shared" ref="I141:O142" si="51">I142</f>
        <v>17004.330000000002</v>
      </c>
      <c r="J141" s="13">
        <f t="shared" si="51"/>
        <v>0</v>
      </c>
      <c r="K141" s="13">
        <f t="shared" si="51"/>
        <v>0</v>
      </c>
      <c r="L141" s="13">
        <f t="shared" si="51"/>
        <v>0</v>
      </c>
      <c r="M141" s="13">
        <f t="shared" si="51"/>
        <v>0</v>
      </c>
      <c r="N141" s="13">
        <f t="shared" si="51"/>
        <v>0</v>
      </c>
      <c r="O141" s="13">
        <f t="shared" si="51"/>
        <v>0</v>
      </c>
      <c r="P141" s="22"/>
      <c r="Q141" s="1"/>
      <c r="R141" s="6"/>
      <c r="S141" s="1"/>
    </row>
    <row r="142" spans="1:19" s="5" customFormat="1" ht="30" customHeight="1" x14ac:dyDescent="0.25">
      <c r="A142" s="3"/>
      <c r="B142" s="3"/>
      <c r="C142" s="23" t="s">
        <v>27</v>
      </c>
      <c r="D142" s="4" t="s">
        <v>26</v>
      </c>
      <c r="E142" s="4"/>
      <c r="F142" s="4"/>
      <c r="G142" s="22"/>
      <c r="H142" s="13">
        <f>H143</f>
        <v>17004.330000000002</v>
      </c>
      <c r="I142" s="13">
        <f t="shared" si="51"/>
        <v>17004.330000000002</v>
      </c>
      <c r="J142" s="13">
        <f t="shared" si="51"/>
        <v>0</v>
      </c>
      <c r="K142" s="13">
        <f t="shared" si="51"/>
        <v>0</v>
      </c>
      <c r="L142" s="13">
        <f t="shared" si="51"/>
        <v>0</v>
      </c>
      <c r="M142" s="13">
        <f t="shared" si="51"/>
        <v>0</v>
      </c>
      <c r="N142" s="13">
        <f t="shared" si="51"/>
        <v>0</v>
      </c>
      <c r="O142" s="13">
        <f t="shared" si="51"/>
        <v>0</v>
      </c>
      <c r="P142" s="22"/>
      <c r="Q142" s="1"/>
      <c r="R142" s="6"/>
      <c r="S142" s="1"/>
    </row>
    <row r="143" spans="1:19" s="5" customFormat="1" ht="30" customHeight="1" x14ac:dyDescent="0.25">
      <c r="A143" s="3"/>
      <c r="B143" s="3"/>
      <c r="C143" s="23" t="s">
        <v>27</v>
      </c>
      <c r="D143" s="4" t="s">
        <v>26</v>
      </c>
      <c r="E143" s="4" t="s">
        <v>21</v>
      </c>
      <c r="F143" s="4" t="s">
        <v>168</v>
      </c>
      <c r="G143" s="22">
        <v>244</v>
      </c>
      <c r="H143" s="13">
        <v>17004.330000000002</v>
      </c>
      <c r="I143" s="13">
        <v>17004.330000000002</v>
      </c>
      <c r="J143" s="13">
        <v>0</v>
      </c>
      <c r="K143" s="13">
        <v>0</v>
      </c>
      <c r="L143" s="13">
        <v>0</v>
      </c>
      <c r="M143" s="13">
        <v>0</v>
      </c>
      <c r="N143" s="13">
        <v>0</v>
      </c>
      <c r="O143" s="13">
        <v>0</v>
      </c>
      <c r="P143" s="22"/>
      <c r="Q143" s="1"/>
      <c r="R143" s="6"/>
      <c r="S143" s="1"/>
    </row>
    <row r="144" spans="1:19" s="5" customFormat="1" ht="45" customHeight="1" x14ac:dyDescent="0.25">
      <c r="A144" s="19" t="s">
        <v>149</v>
      </c>
      <c r="B144" s="3" t="s">
        <v>269</v>
      </c>
      <c r="C144" s="23"/>
      <c r="D144" s="4"/>
      <c r="E144" s="4"/>
      <c r="F144" s="4"/>
      <c r="G144" s="22"/>
      <c r="H144" s="13">
        <f>H145</f>
        <v>13907.67</v>
      </c>
      <c r="I144" s="13">
        <f t="shared" ref="I144:O145" si="52">I145</f>
        <v>13907.67</v>
      </c>
      <c r="J144" s="13">
        <f t="shared" si="52"/>
        <v>0</v>
      </c>
      <c r="K144" s="13">
        <f t="shared" si="52"/>
        <v>0</v>
      </c>
      <c r="L144" s="13">
        <f t="shared" si="52"/>
        <v>0</v>
      </c>
      <c r="M144" s="13">
        <f t="shared" si="52"/>
        <v>0</v>
      </c>
      <c r="N144" s="13">
        <f t="shared" si="52"/>
        <v>0</v>
      </c>
      <c r="O144" s="13">
        <f t="shared" si="52"/>
        <v>0</v>
      </c>
      <c r="P144" s="22"/>
      <c r="Q144" s="1"/>
      <c r="R144" s="6"/>
      <c r="S144" s="1"/>
    </row>
    <row r="145" spans="1:19" s="5" customFormat="1" ht="33.75" customHeight="1" x14ac:dyDescent="0.25">
      <c r="A145" s="3"/>
      <c r="B145" s="3"/>
      <c r="C145" s="23" t="s">
        <v>27</v>
      </c>
      <c r="D145" s="4" t="s">
        <v>26</v>
      </c>
      <c r="E145" s="4"/>
      <c r="F145" s="4"/>
      <c r="G145" s="22"/>
      <c r="H145" s="13">
        <f>H146</f>
        <v>13907.67</v>
      </c>
      <c r="I145" s="13">
        <f t="shared" si="52"/>
        <v>13907.67</v>
      </c>
      <c r="J145" s="13">
        <f t="shared" si="52"/>
        <v>0</v>
      </c>
      <c r="K145" s="13">
        <f t="shared" si="52"/>
        <v>0</v>
      </c>
      <c r="L145" s="13">
        <f t="shared" si="52"/>
        <v>0</v>
      </c>
      <c r="M145" s="13">
        <f t="shared" si="52"/>
        <v>0</v>
      </c>
      <c r="N145" s="13">
        <f t="shared" si="52"/>
        <v>0</v>
      </c>
      <c r="O145" s="13">
        <f t="shared" si="52"/>
        <v>0</v>
      </c>
      <c r="P145" s="22"/>
      <c r="Q145" s="1"/>
      <c r="R145" s="6"/>
      <c r="S145" s="1"/>
    </row>
    <row r="146" spans="1:19" s="5" customFormat="1" ht="33.75" customHeight="1" x14ac:dyDescent="0.25">
      <c r="A146" s="3"/>
      <c r="B146" s="3"/>
      <c r="C146" s="23" t="s">
        <v>27</v>
      </c>
      <c r="D146" s="4" t="s">
        <v>26</v>
      </c>
      <c r="E146" s="4" t="s">
        <v>21</v>
      </c>
      <c r="F146" s="4" t="s">
        <v>170</v>
      </c>
      <c r="G146" s="22">
        <v>244</v>
      </c>
      <c r="H146" s="13">
        <v>13907.67</v>
      </c>
      <c r="I146" s="13">
        <v>13907.67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22"/>
      <c r="Q146" s="1"/>
      <c r="R146" s="6"/>
      <c r="S146" s="1"/>
    </row>
    <row r="147" spans="1:19" s="5" customFormat="1" ht="38.25" customHeight="1" x14ac:dyDescent="0.25">
      <c r="A147" s="19" t="s">
        <v>151</v>
      </c>
      <c r="B147" s="3" t="s">
        <v>270</v>
      </c>
      <c r="C147" s="23"/>
      <c r="D147" s="4"/>
      <c r="E147" s="4"/>
      <c r="F147" s="4"/>
      <c r="G147" s="22"/>
      <c r="H147" s="13">
        <f>H148</f>
        <v>14322.55</v>
      </c>
      <c r="I147" s="13">
        <f t="shared" ref="I147:O148" si="53">I148</f>
        <v>14322.55</v>
      </c>
      <c r="J147" s="13">
        <f t="shared" si="53"/>
        <v>0</v>
      </c>
      <c r="K147" s="13">
        <f t="shared" si="53"/>
        <v>0</v>
      </c>
      <c r="L147" s="13">
        <f t="shared" si="53"/>
        <v>0</v>
      </c>
      <c r="M147" s="13">
        <f t="shared" si="53"/>
        <v>0</v>
      </c>
      <c r="N147" s="13">
        <f t="shared" si="53"/>
        <v>0</v>
      </c>
      <c r="O147" s="13">
        <f t="shared" si="53"/>
        <v>0</v>
      </c>
      <c r="P147" s="22"/>
      <c r="Q147" s="1"/>
      <c r="R147" s="6"/>
      <c r="S147" s="1"/>
    </row>
    <row r="148" spans="1:19" s="5" customFormat="1" ht="33.75" customHeight="1" x14ac:dyDescent="0.25">
      <c r="A148" s="3"/>
      <c r="B148" s="3"/>
      <c r="C148" s="23" t="s">
        <v>27</v>
      </c>
      <c r="D148" s="4" t="s">
        <v>26</v>
      </c>
      <c r="E148" s="4"/>
      <c r="F148" s="4"/>
      <c r="G148" s="22"/>
      <c r="H148" s="13">
        <f>H149</f>
        <v>14322.55</v>
      </c>
      <c r="I148" s="13">
        <f t="shared" si="53"/>
        <v>14322.55</v>
      </c>
      <c r="J148" s="13">
        <f t="shared" si="53"/>
        <v>0</v>
      </c>
      <c r="K148" s="13">
        <f t="shared" si="53"/>
        <v>0</v>
      </c>
      <c r="L148" s="13">
        <f t="shared" si="53"/>
        <v>0</v>
      </c>
      <c r="M148" s="13">
        <f t="shared" si="53"/>
        <v>0</v>
      </c>
      <c r="N148" s="13">
        <f t="shared" si="53"/>
        <v>0</v>
      </c>
      <c r="O148" s="13">
        <f t="shared" si="53"/>
        <v>0</v>
      </c>
      <c r="P148" s="22"/>
      <c r="Q148" s="1"/>
      <c r="R148" s="6"/>
      <c r="S148" s="1"/>
    </row>
    <row r="149" spans="1:19" s="5" customFormat="1" ht="33.75" customHeight="1" x14ac:dyDescent="0.25">
      <c r="A149" s="3"/>
      <c r="B149" s="3"/>
      <c r="C149" s="23" t="s">
        <v>27</v>
      </c>
      <c r="D149" s="4" t="s">
        <v>26</v>
      </c>
      <c r="E149" s="4" t="s">
        <v>21</v>
      </c>
      <c r="F149" s="4" t="s">
        <v>172</v>
      </c>
      <c r="G149" s="22">
        <v>244</v>
      </c>
      <c r="H149" s="13">
        <v>14322.55</v>
      </c>
      <c r="I149" s="13">
        <v>14322.55</v>
      </c>
      <c r="J149" s="13">
        <v>0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22"/>
      <c r="Q149" s="1"/>
      <c r="R149" s="6"/>
      <c r="S149" s="1"/>
    </row>
    <row r="150" spans="1:19" s="5" customFormat="1" ht="41.25" customHeight="1" x14ac:dyDescent="0.25">
      <c r="A150" s="19" t="s">
        <v>152</v>
      </c>
      <c r="B150" s="3" t="s">
        <v>271</v>
      </c>
      <c r="C150" s="23"/>
      <c r="D150" s="4"/>
      <c r="E150" s="4"/>
      <c r="F150" s="4"/>
      <c r="G150" s="22"/>
      <c r="H150" s="13">
        <f>H151</f>
        <v>49337</v>
      </c>
      <c r="I150" s="13">
        <f t="shared" ref="I150:O151" si="54">I151</f>
        <v>49337</v>
      </c>
      <c r="J150" s="13">
        <f t="shared" si="54"/>
        <v>0</v>
      </c>
      <c r="K150" s="13">
        <f t="shared" si="54"/>
        <v>0</v>
      </c>
      <c r="L150" s="13">
        <f t="shared" si="54"/>
        <v>0</v>
      </c>
      <c r="M150" s="13">
        <f t="shared" si="54"/>
        <v>0</v>
      </c>
      <c r="N150" s="13">
        <f t="shared" si="54"/>
        <v>0</v>
      </c>
      <c r="O150" s="13">
        <f t="shared" si="54"/>
        <v>0</v>
      </c>
      <c r="P150" s="22"/>
      <c r="Q150" s="1"/>
      <c r="R150" s="6"/>
      <c r="S150" s="1"/>
    </row>
    <row r="151" spans="1:19" s="5" customFormat="1" ht="33.75" customHeight="1" x14ac:dyDescent="0.25">
      <c r="A151" s="3"/>
      <c r="B151" s="3"/>
      <c r="C151" s="23" t="s">
        <v>27</v>
      </c>
      <c r="D151" s="4" t="s">
        <v>26</v>
      </c>
      <c r="E151" s="4"/>
      <c r="F151" s="4"/>
      <c r="G151" s="22"/>
      <c r="H151" s="13">
        <f>H152</f>
        <v>49337</v>
      </c>
      <c r="I151" s="13">
        <f t="shared" si="54"/>
        <v>49337</v>
      </c>
      <c r="J151" s="13">
        <f t="shared" si="54"/>
        <v>0</v>
      </c>
      <c r="K151" s="13">
        <f t="shared" si="54"/>
        <v>0</v>
      </c>
      <c r="L151" s="13">
        <f t="shared" si="54"/>
        <v>0</v>
      </c>
      <c r="M151" s="13">
        <f t="shared" si="54"/>
        <v>0</v>
      </c>
      <c r="N151" s="13">
        <f t="shared" si="54"/>
        <v>0</v>
      </c>
      <c r="O151" s="13">
        <f t="shared" si="54"/>
        <v>0</v>
      </c>
      <c r="P151" s="22"/>
      <c r="Q151" s="1"/>
      <c r="R151" s="6"/>
      <c r="S151" s="1"/>
    </row>
    <row r="152" spans="1:19" s="5" customFormat="1" ht="33" customHeight="1" x14ac:dyDescent="0.25">
      <c r="A152" s="3"/>
      <c r="B152" s="3"/>
      <c r="C152" s="23" t="s">
        <v>27</v>
      </c>
      <c r="D152" s="4" t="s">
        <v>26</v>
      </c>
      <c r="E152" s="4" t="s">
        <v>21</v>
      </c>
      <c r="F152" s="4" t="s">
        <v>174</v>
      </c>
      <c r="G152" s="22">
        <v>244</v>
      </c>
      <c r="H152" s="13">
        <v>49337</v>
      </c>
      <c r="I152" s="13">
        <v>49337</v>
      </c>
      <c r="J152" s="13">
        <v>0</v>
      </c>
      <c r="K152" s="13">
        <v>0</v>
      </c>
      <c r="L152" s="13">
        <v>0</v>
      </c>
      <c r="M152" s="13">
        <v>0</v>
      </c>
      <c r="N152" s="13">
        <v>0</v>
      </c>
      <c r="O152" s="13">
        <v>0</v>
      </c>
      <c r="P152" s="22"/>
      <c r="Q152" s="1"/>
      <c r="R152" s="6"/>
      <c r="S152" s="1"/>
    </row>
    <row r="153" spans="1:19" s="5" customFormat="1" ht="33.75" customHeight="1" x14ac:dyDescent="0.25">
      <c r="A153" s="19" t="s">
        <v>153</v>
      </c>
      <c r="B153" s="3" t="s">
        <v>272</v>
      </c>
      <c r="C153" s="23"/>
      <c r="D153" s="4"/>
      <c r="E153" s="4"/>
      <c r="F153" s="4"/>
      <c r="G153" s="22"/>
      <c r="H153" s="13">
        <f>H154</f>
        <v>7279.82</v>
      </c>
      <c r="I153" s="13">
        <f t="shared" ref="I153:O154" si="55">I154</f>
        <v>7279.82</v>
      </c>
      <c r="J153" s="13">
        <f t="shared" si="55"/>
        <v>0</v>
      </c>
      <c r="K153" s="13">
        <f t="shared" si="55"/>
        <v>0</v>
      </c>
      <c r="L153" s="13">
        <f t="shared" si="55"/>
        <v>0</v>
      </c>
      <c r="M153" s="13">
        <f t="shared" si="55"/>
        <v>0</v>
      </c>
      <c r="N153" s="13">
        <f t="shared" si="55"/>
        <v>0</v>
      </c>
      <c r="O153" s="13">
        <f t="shared" si="55"/>
        <v>0</v>
      </c>
      <c r="P153" s="22"/>
      <c r="Q153" s="1"/>
      <c r="R153" s="6"/>
      <c r="S153" s="1"/>
    </row>
    <row r="154" spans="1:19" s="5" customFormat="1" ht="32.25" customHeight="1" x14ac:dyDescent="0.25">
      <c r="A154" s="3"/>
      <c r="B154" s="3"/>
      <c r="C154" s="23" t="s">
        <v>27</v>
      </c>
      <c r="D154" s="4" t="s">
        <v>26</v>
      </c>
      <c r="E154" s="4"/>
      <c r="F154" s="4"/>
      <c r="G154" s="22"/>
      <c r="H154" s="13">
        <f>H155</f>
        <v>7279.82</v>
      </c>
      <c r="I154" s="13">
        <f t="shared" si="55"/>
        <v>7279.82</v>
      </c>
      <c r="J154" s="13">
        <f t="shared" si="55"/>
        <v>0</v>
      </c>
      <c r="K154" s="13">
        <f t="shared" si="55"/>
        <v>0</v>
      </c>
      <c r="L154" s="13">
        <f t="shared" si="55"/>
        <v>0</v>
      </c>
      <c r="M154" s="13">
        <f t="shared" si="55"/>
        <v>0</v>
      </c>
      <c r="N154" s="13">
        <f t="shared" si="55"/>
        <v>0</v>
      </c>
      <c r="O154" s="13">
        <f t="shared" si="55"/>
        <v>0</v>
      </c>
      <c r="P154" s="22"/>
      <c r="Q154" s="1"/>
      <c r="R154" s="6"/>
      <c r="S154" s="1"/>
    </row>
    <row r="155" spans="1:19" s="5" customFormat="1" ht="31.5" customHeight="1" x14ac:dyDescent="0.25">
      <c r="A155" s="3"/>
      <c r="B155" s="3"/>
      <c r="C155" s="23" t="s">
        <v>27</v>
      </c>
      <c r="D155" s="4" t="s">
        <v>26</v>
      </c>
      <c r="E155" s="4" t="s">
        <v>21</v>
      </c>
      <c r="F155" s="4" t="s">
        <v>176</v>
      </c>
      <c r="G155" s="22">
        <v>244</v>
      </c>
      <c r="H155" s="13">
        <v>7279.82</v>
      </c>
      <c r="I155" s="13">
        <v>7279.82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  <c r="P155" s="22"/>
      <c r="Q155" s="1"/>
      <c r="R155" s="6"/>
      <c r="S155" s="1"/>
    </row>
    <row r="156" spans="1:19" s="5" customFormat="1" ht="57.75" customHeight="1" x14ac:dyDescent="0.25">
      <c r="A156" s="19" t="s">
        <v>154</v>
      </c>
      <c r="B156" s="3" t="s">
        <v>273</v>
      </c>
      <c r="C156" s="23"/>
      <c r="D156" s="4"/>
      <c r="E156" s="4"/>
      <c r="F156" s="4"/>
      <c r="G156" s="22"/>
      <c r="H156" s="13">
        <f>H157</f>
        <v>76546.080000000002</v>
      </c>
      <c r="I156" s="13">
        <f t="shared" ref="I156:O157" si="56">I157</f>
        <v>76546.080000000002</v>
      </c>
      <c r="J156" s="13">
        <f t="shared" si="56"/>
        <v>0</v>
      </c>
      <c r="K156" s="13">
        <f t="shared" si="56"/>
        <v>0</v>
      </c>
      <c r="L156" s="13">
        <f t="shared" si="56"/>
        <v>0</v>
      </c>
      <c r="M156" s="13">
        <f t="shared" si="56"/>
        <v>0</v>
      </c>
      <c r="N156" s="13">
        <f t="shared" si="56"/>
        <v>0</v>
      </c>
      <c r="O156" s="13">
        <f t="shared" si="56"/>
        <v>0</v>
      </c>
      <c r="P156" s="22"/>
      <c r="Q156" s="1"/>
      <c r="R156" s="6"/>
      <c r="S156" s="1"/>
    </row>
    <row r="157" spans="1:19" s="5" customFormat="1" ht="31.5" customHeight="1" x14ac:dyDescent="0.25">
      <c r="A157" s="3"/>
      <c r="B157" s="3"/>
      <c r="C157" s="23" t="s">
        <v>27</v>
      </c>
      <c r="D157" s="4" t="s">
        <v>26</v>
      </c>
      <c r="E157" s="4"/>
      <c r="F157" s="4"/>
      <c r="G157" s="22"/>
      <c r="H157" s="13">
        <f>H158</f>
        <v>76546.080000000002</v>
      </c>
      <c r="I157" s="13">
        <f t="shared" si="56"/>
        <v>76546.080000000002</v>
      </c>
      <c r="J157" s="13">
        <f t="shared" si="56"/>
        <v>0</v>
      </c>
      <c r="K157" s="13">
        <f t="shared" si="56"/>
        <v>0</v>
      </c>
      <c r="L157" s="13">
        <f t="shared" si="56"/>
        <v>0</v>
      </c>
      <c r="M157" s="13">
        <f t="shared" si="56"/>
        <v>0</v>
      </c>
      <c r="N157" s="13">
        <f t="shared" si="56"/>
        <v>0</v>
      </c>
      <c r="O157" s="13">
        <f t="shared" si="56"/>
        <v>0</v>
      </c>
      <c r="P157" s="22"/>
      <c r="Q157" s="1"/>
      <c r="R157" s="6"/>
      <c r="S157" s="1"/>
    </row>
    <row r="158" spans="1:19" s="5" customFormat="1" ht="31.5" customHeight="1" x14ac:dyDescent="0.25">
      <c r="A158" s="3"/>
      <c r="B158" s="3"/>
      <c r="C158" s="23" t="s">
        <v>27</v>
      </c>
      <c r="D158" s="4" t="s">
        <v>26</v>
      </c>
      <c r="E158" s="4" t="s">
        <v>21</v>
      </c>
      <c r="F158" s="4" t="s">
        <v>93</v>
      </c>
      <c r="G158" s="22">
        <v>244</v>
      </c>
      <c r="H158" s="13">
        <v>76546.080000000002</v>
      </c>
      <c r="I158" s="13">
        <v>76546.080000000002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22"/>
      <c r="Q158" s="1"/>
      <c r="R158" s="6"/>
      <c r="S158" s="1"/>
    </row>
    <row r="159" spans="1:19" s="5" customFormat="1" ht="38.25" customHeight="1" x14ac:dyDescent="0.25">
      <c r="A159" s="19" t="s">
        <v>155</v>
      </c>
      <c r="B159" s="3" t="s">
        <v>274</v>
      </c>
      <c r="C159" s="23"/>
      <c r="D159" s="4"/>
      <c r="E159" s="4"/>
      <c r="F159" s="4"/>
      <c r="G159" s="22"/>
      <c r="H159" s="13">
        <f>H160</f>
        <v>94014.05</v>
      </c>
      <c r="I159" s="13">
        <f t="shared" ref="I159:O160" si="57">I160</f>
        <v>94014.05</v>
      </c>
      <c r="J159" s="13">
        <f t="shared" si="57"/>
        <v>0</v>
      </c>
      <c r="K159" s="13">
        <f t="shared" si="57"/>
        <v>0</v>
      </c>
      <c r="L159" s="13">
        <f t="shared" si="57"/>
        <v>0</v>
      </c>
      <c r="M159" s="13">
        <f t="shared" si="57"/>
        <v>0</v>
      </c>
      <c r="N159" s="13">
        <f t="shared" si="57"/>
        <v>0</v>
      </c>
      <c r="O159" s="13">
        <f t="shared" si="57"/>
        <v>0</v>
      </c>
      <c r="P159" s="22"/>
      <c r="Q159" s="1"/>
      <c r="R159" s="6"/>
      <c r="S159" s="1"/>
    </row>
    <row r="160" spans="1:19" s="5" customFormat="1" ht="31.5" customHeight="1" x14ac:dyDescent="0.25">
      <c r="A160" s="3"/>
      <c r="B160" s="3"/>
      <c r="C160" s="23" t="s">
        <v>27</v>
      </c>
      <c r="D160" s="4" t="s">
        <v>26</v>
      </c>
      <c r="E160" s="4"/>
      <c r="F160" s="4"/>
      <c r="G160" s="22"/>
      <c r="H160" s="13">
        <f>H161</f>
        <v>94014.05</v>
      </c>
      <c r="I160" s="13">
        <f t="shared" si="57"/>
        <v>94014.05</v>
      </c>
      <c r="J160" s="13">
        <f t="shared" si="57"/>
        <v>0</v>
      </c>
      <c r="K160" s="13">
        <f t="shared" si="57"/>
        <v>0</v>
      </c>
      <c r="L160" s="13">
        <f t="shared" si="57"/>
        <v>0</v>
      </c>
      <c r="M160" s="13">
        <f t="shared" si="57"/>
        <v>0</v>
      </c>
      <c r="N160" s="13">
        <f t="shared" si="57"/>
        <v>0</v>
      </c>
      <c r="O160" s="13">
        <f t="shared" si="57"/>
        <v>0</v>
      </c>
      <c r="P160" s="22"/>
      <c r="Q160" s="1"/>
      <c r="R160" s="6"/>
      <c r="S160" s="1"/>
    </row>
    <row r="161" spans="1:19" s="5" customFormat="1" ht="31.5" customHeight="1" x14ac:dyDescent="0.25">
      <c r="A161" s="3"/>
      <c r="B161" s="3"/>
      <c r="C161" s="23" t="s">
        <v>27</v>
      </c>
      <c r="D161" s="4" t="s">
        <v>26</v>
      </c>
      <c r="E161" s="4" t="s">
        <v>21</v>
      </c>
      <c r="F161" s="4" t="s">
        <v>111</v>
      </c>
      <c r="G161" s="22">
        <v>244</v>
      </c>
      <c r="H161" s="13">
        <v>94014.05</v>
      </c>
      <c r="I161" s="13">
        <v>94014.05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22"/>
      <c r="Q161" s="1"/>
      <c r="R161" s="6"/>
      <c r="S161" s="1"/>
    </row>
    <row r="162" spans="1:19" s="5" customFormat="1" ht="31.5" customHeight="1" x14ac:dyDescent="0.25">
      <c r="A162" s="19" t="s">
        <v>156</v>
      </c>
      <c r="B162" s="3" t="s">
        <v>275</v>
      </c>
      <c r="C162" s="23"/>
      <c r="D162" s="4"/>
      <c r="E162" s="4"/>
      <c r="F162" s="4"/>
      <c r="G162" s="22"/>
      <c r="H162" s="13">
        <f>H163</f>
        <v>100833.84</v>
      </c>
      <c r="I162" s="13">
        <f t="shared" ref="I162:O163" si="58">I163</f>
        <v>100833.84</v>
      </c>
      <c r="J162" s="13">
        <f t="shared" si="58"/>
        <v>0</v>
      </c>
      <c r="K162" s="13">
        <f t="shared" si="58"/>
        <v>0</v>
      </c>
      <c r="L162" s="13">
        <f t="shared" si="58"/>
        <v>0</v>
      </c>
      <c r="M162" s="13">
        <f t="shared" si="58"/>
        <v>0</v>
      </c>
      <c r="N162" s="13">
        <f t="shared" si="58"/>
        <v>0</v>
      </c>
      <c r="O162" s="13">
        <f t="shared" si="58"/>
        <v>0</v>
      </c>
      <c r="P162" s="22"/>
      <c r="Q162" s="1"/>
      <c r="R162" s="6"/>
      <c r="S162" s="1"/>
    </row>
    <row r="163" spans="1:19" s="5" customFormat="1" ht="31.5" customHeight="1" x14ac:dyDescent="0.25">
      <c r="A163" s="3"/>
      <c r="B163" s="3"/>
      <c r="C163" s="23" t="s">
        <v>27</v>
      </c>
      <c r="D163" s="4" t="s">
        <v>26</v>
      </c>
      <c r="E163" s="4"/>
      <c r="F163" s="4"/>
      <c r="G163" s="22"/>
      <c r="H163" s="13">
        <f>H164</f>
        <v>100833.84</v>
      </c>
      <c r="I163" s="13">
        <f t="shared" si="58"/>
        <v>100833.84</v>
      </c>
      <c r="J163" s="13">
        <f t="shared" si="58"/>
        <v>0</v>
      </c>
      <c r="K163" s="13">
        <f t="shared" si="58"/>
        <v>0</v>
      </c>
      <c r="L163" s="13">
        <f t="shared" si="58"/>
        <v>0</v>
      </c>
      <c r="M163" s="13">
        <f t="shared" si="58"/>
        <v>0</v>
      </c>
      <c r="N163" s="13">
        <f t="shared" si="58"/>
        <v>0</v>
      </c>
      <c r="O163" s="13">
        <f t="shared" si="58"/>
        <v>0</v>
      </c>
      <c r="P163" s="22"/>
      <c r="Q163" s="1"/>
      <c r="R163" s="6"/>
      <c r="S163" s="1"/>
    </row>
    <row r="164" spans="1:19" s="5" customFormat="1" ht="31.5" customHeight="1" x14ac:dyDescent="0.25">
      <c r="A164" s="3"/>
      <c r="B164" s="3"/>
      <c r="C164" s="23" t="s">
        <v>27</v>
      </c>
      <c r="D164" s="4" t="s">
        <v>26</v>
      </c>
      <c r="E164" s="4" t="s">
        <v>21</v>
      </c>
      <c r="F164" s="4" t="s">
        <v>276</v>
      </c>
      <c r="G164" s="22">
        <v>244</v>
      </c>
      <c r="H164" s="13">
        <v>100833.84</v>
      </c>
      <c r="I164" s="13">
        <v>100833.84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22"/>
      <c r="Q164" s="1"/>
      <c r="R164" s="6"/>
      <c r="S164" s="1"/>
    </row>
    <row r="165" spans="1:19" s="5" customFormat="1" ht="43.5" customHeight="1" x14ac:dyDescent="0.25">
      <c r="A165" s="19" t="s">
        <v>157</v>
      </c>
      <c r="B165" s="3" t="s">
        <v>277</v>
      </c>
      <c r="C165" s="23"/>
      <c r="D165" s="4"/>
      <c r="E165" s="4"/>
      <c r="F165" s="4"/>
      <c r="G165" s="22"/>
      <c r="H165" s="13">
        <f>H166</f>
        <v>71717.539999999994</v>
      </c>
      <c r="I165" s="13">
        <f t="shared" ref="I165:O166" si="59">I166</f>
        <v>71717.539999999994</v>
      </c>
      <c r="J165" s="13">
        <f t="shared" si="59"/>
        <v>0</v>
      </c>
      <c r="K165" s="13">
        <f t="shared" si="59"/>
        <v>0</v>
      </c>
      <c r="L165" s="13">
        <f t="shared" si="59"/>
        <v>0</v>
      </c>
      <c r="M165" s="13">
        <f t="shared" si="59"/>
        <v>0</v>
      </c>
      <c r="N165" s="13">
        <f t="shared" si="59"/>
        <v>0</v>
      </c>
      <c r="O165" s="13">
        <f t="shared" si="59"/>
        <v>0</v>
      </c>
      <c r="P165" s="22"/>
      <c r="Q165" s="1"/>
      <c r="R165" s="6"/>
      <c r="S165" s="1"/>
    </row>
    <row r="166" spans="1:19" s="5" customFormat="1" ht="31.5" customHeight="1" x14ac:dyDescent="0.25">
      <c r="A166" s="3"/>
      <c r="B166" s="3"/>
      <c r="C166" s="23" t="s">
        <v>27</v>
      </c>
      <c r="D166" s="4" t="s">
        <v>26</v>
      </c>
      <c r="E166" s="4"/>
      <c r="F166" s="4"/>
      <c r="G166" s="22"/>
      <c r="H166" s="13">
        <f>H167</f>
        <v>71717.539999999994</v>
      </c>
      <c r="I166" s="13">
        <f t="shared" si="59"/>
        <v>71717.539999999994</v>
      </c>
      <c r="J166" s="13">
        <f t="shared" si="59"/>
        <v>0</v>
      </c>
      <c r="K166" s="13">
        <f t="shared" si="59"/>
        <v>0</v>
      </c>
      <c r="L166" s="13">
        <f t="shared" si="59"/>
        <v>0</v>
      </c>
      <c r="M166" s="13">
        <f t="shared" si="59"/>
        <v>0</v>
      </c>
      <c r="N166" s="13">
        <f t="shared" si="59"/>
        <v>0</v>
      </c>
      <c r="O166" s="13">
        <f t="shared" si="59"/>
        <v>0</v>
      </c>
      <c r="P166" s="22"/>
      <c r="Q166" s="1"/>
      <c r="R166" s="6"/>
      <c r="S166" s="1"/>
    </row>
    <row r="167" spans="1:19" s="5" customFormat="1" ht="31.5" customHeight="1" x14ac:dyDescent="0.25">
      <c r="A167" s="3"/>
      <c r="B167" s="3"/>
      <c r="C167" s="23" t="s">
        <v>27</v>
      </c>
      <c r="D167" s="4" t="s">
        <v>26</v>
      </c>
      <c r="E167" s="4" t="s">
        <v>21</v>
      </c>
      <c r="F167" s="4" t="s">
        <v>278</v>
      </c>
      <c r="G167" s="22">
        <v>244</v>
      </c>
      <c r="H167" s="13">
        <v>71717.539999999994</v>
      </c>
      <c r="I167" s="13">
        <v>71717.539999999994</v>
      </c>
      <c r="J167" s="13">
        <v>0</v>
      </c>
      <c r="K167" s="13">
        <v>0</v>
      </c>
      <c r="L167" s="13">
        <v>0</v>
      </c>
      <c r="M167" s="13">
        <v>0</v>
      </c>
      <c r="N167" s="13">
        <v>0</v>
      </c>
      <c r="O167" s="13">
        <v>0</v>
      </c>
      <c r="P167" s="22"/>
      <c r="Q167" s="1"/>
      <c r="R167" s="6"/>
      <c r="S167" s="1"/>
    </row>
    <row r="168" spans="1:19" s="5" customFormat="1" ht="47.25" customHeight="1" x14ac:dyDescent="0.25">
      <c r="A168" s="19" t="s">
        <v>159</v>
      </c>
      <c r="B168" s="3" t="s">
        <v>279</v>
      </c>
      <c r="C168" s="23"/>
      <c r="D168" s="4"/>
      <c r="E168" s="4"/>
      <c r="F168" s="4"/>
      <c r="G168" s="22"/>
      <c r="H168" s="13">
        <f>H169</f>
        <v>24381.29</v>
      </c>
      <c r="I168" s="13">
        <f t="shared" ref="I168:O169" si="60">I169</f>
        <v>24381.29</v>
      </c>
      <c r="J168" s="13">
        <f t="shared" si="60"/>
        <v>0</v>
      </c>
      <c r="K168" s="13">
        <f t="shared" si="60"/>
        <v>0</v>
      </c>
      <c r="L168" s="13">
        <f t="shared" si="60"/>
        <v>0</v>
      </c>
      <c r="M168" s="13">
        <f t="shared" si="60"/>
        <v>0</v>
      </c>
      <c r="N168" s="13">
        <f t="shared" si="60"/>
        <v>0</v>
      </c>
      <c r="O168" s="13">
        <f t="shared" si="60"/>
        <v>0</v>
      </c>
      <c r="P168" s="22"/>
      <c r="Q168" s="1"/>
      <c r="R168" s="6"/>
      <c r="S168" s="1"/>
    </row>
    <row r="169" spans="1:19" s="5" customFormat="1" ht="31.5" customHeight="1" x14ac:dyDescent="0.25">
      <c r="A169" s="3"/>
      <c r="B169" s="3"/>
      <c r="C169" s="23" t="s">
        <v>27</v>
      </c>
      <c r="D169" s="4" t="s">
        <v>26</v>
      </c>
      <c r="E169" s="4"/>
      <c r="F169" s="4"/>
      <c r="G169" s="22"/>
      <c r="H169" s="13">
        <f>H170</f>
        <v>24381.29</v>
      </c>
      <c r="I169" s="13">
        <f t="shared" si="60"/>
        <v>24381.29</v>
      </c>
      <c r="J169" s="13">
        <f t="shared" si="60"/>
        <v>0</v>
      </c>
      <c r="K169" s="13">
        <f t="shared" si="60"/>
        <v>0</v>
      </c>
      <c r="L169" s="13">
        <f t="shared" si="60"/>
        <v>0</v>
      </c>
      <c r="M169" s="13">
        <f t="shared" si="60"/>
        <v>0</v>
      </c>
      <c r="N169" s="13">
        <f t="shared" si="60"/>
        <v>0</v>
      </c>
      <c r="O169" s="13">
        <f t="shared" si="60"/>
        <v>0</v>
      </c>
      <c r="P169" s="22"/>
      <c r="Q169" s="1"/>
      <c r="R169" s="6"/>
      <c r="S169" s="1"/>
    </row>
    <row r="170" spans="1:19" s="5" customFormat="1" ht="31.5" customHeight="1" x14ac:dyDescent="0.25">
      <c r="A170" s="3"/>
      <c r="B170" s="3"/>
      <c r="C170" s="23" t="s">
        <v>27</v>
      </c>
      <c r="D170" s="4" t="s">
        <v>26</v>
      </c>
      <c r="E170" s="4" t="s">
        <v>21</v>
      </c>
      <c r="F170" s="4" t="s">
        <v>113</v>
      </c>
      <c r="G170" s="22">
        <v>244</v>
      </c>
      <c r="H170" s="13">
        <v>24381.29</v>
      </c>
      <c r="I170" s="13">
        <v>24381.29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22"/>
      <c r="Q170" s="1"/>
      <c r="R170" s="6"/>
      <c r="S170" s="1"/>
    </row>
    <row r="171" spans="1:19" s="5" customFormat="1" ht="33.75" customHeight="1" x14ac:dyDescent="0.25">
      <c r="A171" s="19" t="s">
        <v>161</v>
      </c>
      <c r="B171" s="3" t="s">
        <v>280</v>
      </c>
      <c r="C171" s="23"/>
      <c r="D171" s="4"/>
      <c r="E171" s="4"/>
      <c r="F171" s="4"/>
      <c r="G171" s="22"/>
      <c r="H171" s="13">
        <f>H172</f>
        <v>1828.08</v>
      </c>
      <c r="I171" s="13">
        <f t="shared" ref="I171:O172" si="61">I172</f>
        <v>1828.08</v>
      </c>
      <c r="J171" s="13">
        <f t="shared" si="61"/>
        <v>0</v>
      </c>
      <c r="K171" s="13">
        <f t="shared" si="61"/>
        <v>0</v>
      </c>
      <c r="L171" s="13">
        <f t="shared" si="61"/>
        <v>0</v>
      </c>
      <c r="M171" s="13">
        <f t="shared" si="61"/>
        <v>0</v>
      </c>
      <c r="N171" s="13">
        <f t="shared" si="61"/>
        <v>0</v>
      </c>
      <c r="O171" s="13">
        <f t="shared" si="61"/>
        <v>0</v>
      </c>
      <c r="P171" s="22"/>
      <c r="Q171" s="1"/>
      <c r="R171" s="6"/>
      <c r="S171" s="1"/>
    </row>
    <row r="172" spans="1:19" s="5" customFormat="1" ht="31.5" customHeight="1" x14ac:dyDescent="0.25">
      <c r="A172" s="3"/>
      <c r="B172" s="3"/>
      <c r="C172" s="23" t="s">
        <v>27</v>
      </c>
      <c r="D172" s="4" t="s">
        <v>26</v>
      </c>
      <c r="E172" s="4"/>
      <c r="F172" s="4"/>
      <c r="G172" s="22"/>
      <c r="H172" s="13">
        <f>H173</f>
        <v>1828.08</v>
      </c>
      <c r="I172" s="13">
        <f t="shared" si="61"/>
        <v>1828.08</v>
      </c>
      <c r="J172" s="13">
        <f t="shared" si="61"/>
        <v>0</v>
      </c>
      <c r="K172" s="13">
        <f t="shared" si="61"/>
        <v>0</v>
      </c>
      <c r="L172" s="13">
        <f t="shared" si="61"/>
        <v>0</v>
      </c>
      <c r="M172" s="13">
        <f t="shared" si="61"/>
        <v>0</v>
      </c>
      <c r="N172" s="13">
        <f t="shared" si="61"/>
        <v>0</v>
      </c>
      <c r="O172" s="13">
        <f t="shared" si="61"/>
        <v>0</v>
      </c>
      <c r="P172" s="22"/>
      <c r="Q172" s="1"/>
      <c r="R172" s="6"/>
      <c r="S172" s="1"/>
    </row>
    <row r="173" spans="1:19" s="5" customFormat="1" ht="31.5" customHeight="1" x14ac:dyDescent="0.25">
      <c r="A173" s="3"/>
      <c r="B173" s="3"/>
      <c r="C173" s="23" t="s">
        <v>27</v>
      </c>
      <c r="D173" s="4" t="s">
        <v>26</v>
      </c>
      <c r="E173" s="4" t="s">
        <v>21</v>
      </c>
      <c r="F173" s="4" t="s">
        <v>281</v>
      </c>
      <c r="G173" s="22">
        <v>244</v>
      </c>
      <c r="H173" s="13">
        <v>1828.08</v>
      </c>
      <c r="I173" s="13">
        <v>1828.08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22"/>
      <c r="Q173" s="1"/>
      <c r="R173" s="6"/>
      <c r="S173" s="1"/>
    </row>
    <row r="174" spans="1:19" s="5" customFormat="1" ht="45" customHeight="1" x14ac:dyDescent="0.25">
      <c r="A174" s="19" t="s">
        <v>163</v>
      </c>
      <c r="B174" s="3" t="s">
        <v>282</v>
      </c>
      <c r="C174" s="23"/>
      <c r="D174" s="4"/>
      <c r="E174" s="4"/>
      <c r="F174" s="4"/>
      <c r="G174" s="22"/>
      <c r="H174" s="13">
        <f>H175</f>
        <v>19700</v>
      </c>
      <c r="I174" s="13">
        <f t="shared" ref="I174:O175" si="62">I175</f>
        <v>19700</v>
      </c>
      <c r="J174" s="13">
        <f t="shared" si="62"/>
        <v>0</v>
      </c>
      <c r="K174" s="13">
        <f t="shared" si="62"/>
        <v>0</v>
      </c>
      <c r="L174" s="13">
        <f t="shared" si="62"/>
        <v>0</v>
      </c>
      <c r="M174" s="13">
        <f t="shared" si="62"/>
        <v>0</v>
      </c>
      <c r="N174" s="13">
        <f t="shared" si="62"/>
        <v>0</v>
      </c>
      <c r="O174" s="13">
        <f t="shared" si="62"/>
        <v>0</v>
      </c>
      <c r="P174" s="22"/>
      <c r="Q174" s="1"/>
      <c r="R174" s="6"/>
      <c r="S174" s="1"/>
    </row>
    <row r="175" spans="1:19" s="5" customFormat="1" ht="31.5" customHeight="1" x14ac:dyDescent="0.25">
      <c r="A175" s="3"/>
      <c r="B175" s="3"/>
      <c r="C175" s="23" t="s">
        <v>27</v>
      </c>
      <c r="D175" s="4" t="s">
        <v>26</v>
      </c>
      <c r="E175" s="4"/>
      <c r="F175" s="4"/>
      <c r="G175" s="22"/>
      <c r="H175" s="13">
        <f>H176</f>
        <v>19700</v>
      </c>
      <c r="I175" s="13">
        <f t="shared" si="62"/>
        <v>19700</v>
      </c>
      <c r="J175" s="13">
        <f t="shared" si="62"/>
        <v>0</v>
      </c>
      <c r="K175" s="13">
        <f t="shared" si="62"/>
        <v>0</v>
      </c>
      <c r="L175" s="13">
        <f t="shared" si="62"/>
        <v>0</v>
      </c>
      <c r="M175" s="13">
        <f t="shared" si="62"/>
        <v>0</v>
      </c>
      <c r="N175" s="13">
        <f t="shared" si="62"/>
        <v>0</v>
      </c>
      <c r="O175" s="13">
        <f t="shared" si="62"/>
        <v>0</v>
      </c>
      <c r="P175" s="22"/>
      <c r="Q175" s="1"/>
      <c r="R175" s="6"/>
      <c r="S175" s="1"/>
    </row>
    <row r="176" spans="1:19" s="5" customFormat="1" ht="31.5" customHeight="1" x14ac:dyDescent="0.25">
      <c r="A176" s="3"/>
      <c r="B176" s="3"/>
      <c r="C176" s="23" t="s">
        <v>27</v>
      </c>
      <c r="D176" s="4" t="s">
        <v>26</v>
      </c>
      <c r="E176" s="4" t="s">
        <v>21</v>
      </c>
      <c r="F176" s="4" t="s">
        <v>283</v>
      </c>
      <c r="G176" s="22">
        <v>244</v>
      </c>
      <c r="H176" s="13">
        <v>19700</v>
      </c>
      <c r="I176" s="13">
        <v>19700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22"/>
      <c r="Q176" s="1"/>
      <c r="R176" s="6"/>
      <c r="S176" s="1"/>
    </row>
    <row r="177" spans="1:20" s="5" customFormat="1" ht="34.5" customHeight="1" x14ac:dyDescent="0.25">
      <c r="A177" s="19" t="s">
        <v>165</v>
      </c>
      <c r="B177" s="8" t="s">
        <v>245</v>
      </c>
      <c r="C177" s="23"/>
      <c r="D177" s="4"/>
      <c r="E177" s="4"/>
      <c r="F177" s="4"/>
      <c r="G177" s="22"/>
      <c r="H177" s="13">
        <f>H178</f>
        <v>16039.34</v>
      </c>
      <c r="I177" s="13">
        <f t="shared" ref="I177:O177" si="63">I178</f>
        <v>16039.34</v>
      </c>
      <c r="J177" s="13">
        <f t="shared" si="63"/>
        <v>0</v>
      </c>
      <c r="K177" s="13">
        <f t="shared" si="63"/>
        <v>0</v>
      </c>
      <c r="L177" s="13">
        <f t="shared" si="63"/>
        <v>0</v>
      </c>
      <c r="M177" s="13">
        <f t="shared" si="63"/>
        <v>0</v>
      </c>
      <c r="N177" s="13">
        <f t="shared" si="63"/>
        <v>0</v>
      </c>
      <c r="O177" s="13">
        <f t="shared" si="63"/>
        <v>0</v>
      </c>
      <c r="P177" s="22"/>
      <c r="Q177" s="1"/>
      <c r="R177" s="1"/>
      <c r="S177" s="1"/>
    </row>
    <row r="178" spans="1:20" s="5" customFormat="1" ht="31.5" customHeight="1" x14ac:dyDescent="0.25">
      <c r="A178" s="8"/>
      <c r="B178" s="8"/>
      <c r="C178" s="23" t="s">
        <v>27</v>
      </c>
      <c r="D178" s="23">
        <v>408</v>
      </c>
      <c r="E178" s="4"/>
      <c r="F178" s="4"/>
      <c r="G178" s="22"/>
      <c r="H178" s="13">
        <f>H179</f>
        <v>16039.34</v>
      </c>
      <c r="I178" s="13">
        <f t="shared" ref="I178:O178" si="64">I179</f>
        <v>16039.34</v>
      </c>
      <c r="J178" s="13">
        <f t="shared" si="64"/>
        <v>0</v>
      </c>
      <c r="K178" s="13">
        <f t="shared" si="64"/>
        <v>0</v>
      </c>
      <c r="L178" s="13">
        <f t="shared" si="64"/>
        <v>0</v>
      </c>
      <c r="M178" s="13">
        <f t="shared" si="64"/>
        <v>0</v>
      </c>
      <c r="N178" s="13">
        <f t="shared" si="64"/>
        <v>0</v>
      </c>
      <c r="O178" s="13">
        <f t="shared" si="64"/>
        <v>0</v>
      </c>
      <c r="P178" s="22"/>
      <c r="Q178" s="1"/>
      <c r="R178" s="1"/>
      <c r="S178" s="1"/>
    </row>
    <row r="179" spans="1:20" s="5" customFormat="1" ht="30.75" customHeight="1" x14ac:dyDescent="0.25">
      <c r="A179" s="3"/>
      <c r="B179" s="3"/>
      <c r="C179" s="23" t="s">
        <v>27</v>
      </c>
      <c r="D179" s="23">
        <v>408</v>
      </c>
      <c r="E179" s="4" t="s">
        <v>21</v>
      </c>
      <c r="F179" s="4" t="s">
        <v>116</v>
      </c>
      <c r="G179" s="22">
        <v>244</v>
      </c>
      <c r="H179" s="13">
        <v>16039.34</v>
      </c>
      <c r="I179" s="13">
        <v>16039.34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22"/>
      <c r="Q179" s="1"/>
      <c r="R179" s="1"/>
      <c r="S179" s="1"/>
    </row>
    <row r="180" spans="1:20" s="5" customFormat="1" ht="42.75" customHeight="1" x14ac:dyDescent="0.25">
      <c r="A180" s="19" t="s">
        <v>167</v>
      </c>
      <c r="B180" s="3" t="s">
        <v>247</v>
      </c>
      <c r="C180" s="23"/>
      <c r="D180" s="4"/>
      <c r="E180" s="4"/>
      <c r="F180" s="4"/>
      <c r="G180" s="22"/>
      <c r="H180" s="13">
        <f>H181</f>
        <v>38836.639999999999</v>
      </c>
      <c r="I180" s="13">
        <f t="shared" ref="I180:O180" si="65">I181</f>
        <v>38836.639999999999</v>
      </c>
      <c r="J180" s="13">
        <f t="shared" si="65"/>
        <v>0</v>
      </c>
      <c r="K180" s="13">
        <f t="shared" si="65"/>
        <v>0</v>
      </c>
      <c r="L180" s="13">
        <f t="shared" si="65"/>
        <v>0</v>
      </c>
      <c r="M180" s="13">
        <f t="shared" si="65"/>
        <v>0</v>
      </c>
      <c r="N180" s="13">
        <f t="shared" si="65"/>
        <v>0</v>
      </c>
      <c r="O180" s="13">
        <f t="shared" si="65"/>
        <v>0</v>
      </c>
      <c r="P180" s="22"/>
      <c r="Q180" s="1"/>
      <c r="R180" s="1"/>
      <c r="S180" s="1"/>
    </row>
    <row r="181" spans="1:20" s="5" customFormat="1" ht="42" x14ac:dyDescent="0.25">
      <c r="A181" s="8"/>
      <c r="B181" s="3"/>
      <c r="C181" s="23" t="s">
        <v>27</v>
      </c>
      <c r="D181" s="23">
        <v>408</v>
      </c>
      <c r="E181" s="4"/>
      <c r="F181" s="4"/>
      <c r="G181" s="22"/>
      <c r="H181" s="13">
        <f>H182</f>
        <v>38836.639999999999</v>
      </c>
      <c r="I181" s="13">
        <f t="shared" ref="I181:O181" si="66">I182</f>
        <v>38836.639999999999</v>
      </c>
      <c r="J181" s="13">
        <f t="shared" si="66"/>
        <v>0</v>
      </c>
      <c r="K181" s="13">
        <f t="shared" si="66"/>
        <v>0</v>
      </c>
      <c r="L181" s="13">
        <f t="shared" si="66"/>
        <v>0</v>
      </c>
      <c r="M181" s="13">
        <f t="shared" si="66"/>
        <v>0</v>
      </c>
      <c r="N181" s="13">
        <f t="shared" si="66"/>
        <v>0</v>
      </c>
      <c r="O181" s="13">
        <f t="shared" si="66"/>
        <v>0</v>
      </c>
      <c r="P181" s="22"/>
      <c r="Q181" s="1"/>
      <c r="R181" s="1"/>
      <c r="S181" s="1"/>
    </row>
    <row r="182" spans="1:20" s="5" customFormat="1" ht="32.25" customHeight="1" x14ac:dyDescent="0.25">
      <c r="A182" s="3"/>
      <c r="B182" s="3"/>
      <c r="C182" s="23" t="s">
        <v>27</v>
      </c>
      <c r="D182" s="23">
        <v>408</v>
      </c>
      <c r="E182" s="4" t="s">
        <v>21</v>
      </c>
      <c r="F182" s="4" t="s">
        <v>96</v>
      </c>
      <c r="G182" s="22">
        <v>244</v>
      </c>
      <c r="H182" s="13">
        <v>38836.639999999999</v>
      </c>
      <c r="I182" s="13">
        <v>38836.639999999999</v>
      </c>
      <c r="J182" s="13">
        <v>0</v>
      </c>
      <c r="K182" s="13">
        <v>0</v>
      </c>
      <c r="L182" s="13">
        <v>0</v>
      </c>
      <c r="M182" s="13">
        <v>0</v>
      </c>
      <c r="N182" s="13">
        <v>0</v>
      </c>
      <c r="O182" s="13">
        <v>0</v>
      </c>
      <c r="P182" s="22"/>
      <c r="Q182" s="1"/>
      <c r="R182" s="1"/>
      <c r="S182" s="1"/>
    </row>
    <row r="183" spans="1:20" s="5" customFormat="1" ht="43.5" customHeight="1" x14ac:dyDescent="0.25">
      <c r="A183" s="19" t="s">
        <v>169</v>
      </c>
      <c r="B183" s="3" t="s">
        <v>249</v>
      </c>
      <c r="C183" s="23"/>
      <c r="D183" s="4"/>
      <c r="E183" s="4"/>
      <c r="F183" s="4"/>
      <c r="G183" s="22"/>
      <c r="H183" s="13">
        <f>H184</f>
        <v>2675.42</v>
      </c>
      <c r="I183" s="13">
        <f t="shared" ref="I183:O183" si="67">I184</f>
        <v>2675.42</v>
      </c>
      <c r="J183" s="13">
        <f t="shared" si="67"/>
        <v>0</v>
      </c>
      <c r="K183" s="13">
        <f t="shared" si="67"/>
        <v>0</v>
      </c>
      <c r="L183" s="13">
        <f t="shared" si="67"/>
        <v>0</v>
      </c>
      <c r="M183" s="13">
        <f t="shared" si="67"/>
        <v>0</v>
      </c>
      <c r="N183" s="13">
        <f t="shared" si="67"/>
        <v>0</v>
      </c>
      <c r="O183" s="13">
        <f t="shared" si="67"/>
        <v>0</v>
      </c>
      <c r="P183" s="22"/>
      <c r="Q183" s="1"/>
      <c r="R183" s="1"/>
      <c r="S183" s="1"/>
    </row>
    <row r="184" spans="1:20" s="5" customFormat="1" ht="31.5" customHeight="1" x14ac:dyDescent="0.25">
      <c r="A184" s="3"/>
      <c r="B184" s="3"/>
      <c r="C184" s="23" t="s">
        <v>27</v>
      </c>
      <c r="D184" s="23">
        <v>408</v>
      </c>
      <c r="E184" s="4"/>
      <c r="F184" s="4"/>
      <c r="G184" s="22"/>
      <c r="H184" s="13">
        <f>H185</f>
        <v>2675.42</v>
      </c>
      <c r="I184" s="13">
        <f t="shared" ref="I184:O184" si="68">I185</f>
        <v>2675.42</v>
      </c>
      <c r="J184" s="13">
        <f t="shared" si="68"/>
        <v>0</v>
      </c>
      <c r="K184" s="13">
        <f t="shared" si="68"/>
        <v>0</v>
      </c>
      <c r="L184" s="13">
        <f t="shared" si="68"/>
        <v>0</v>
      </c>
      <c r="M184" s="13">
        <f t="shared" si="68"/>
        <v>0</v>
      </c>
      <c r="N184" s="13">
        <f t="shared" si="68"/>
        <v>0</v>
      </c>
      <c r="O184" s="13">
        <f t="shared" si="68"/>
        <v>0</v>
      </c>
      <c r="P184" s="22"/>
      <c r="Q184" s="1"/>
      <c r="R184" s="1"/>
      <c r="S184" s="1"/>
      <c r="T184" s="7"/>
    </row>
    <row r="185" spans="1:20" s="5" customFormat="1" ht="32.25" customHeight="1" x14ac:dyDescent="0.25">
      <c r="A185" s="3"/>
      <c r="B185" s="3"/>
      <c r="C185" s="23" t="s">
        <v>27</v>
      </c>
      <c r="D185" s="23">
        <v>408</v>
      </c>
      <c r="E185" s="4" t="s">
        <v>21</v>
      </c>
      <c r="F185" s="4" t="s">
        <v>97</v>
      </c>
      <c r="G185" s="22">
        <v>244</v>
      </c>
      <c r="H185" s="13">
        <v>2675.42</v>
      </c>
      <c r="I185" s="13">
        <v>2675.42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22"/>
      <c r="Q185" s="1"/>
      <c r="R185" s="1"/>
      <c r="S185" s="1"/>
      <c r="T185" s="7"/>
    </row>
    <row r="186" spans="1:20" s="5" customFormat="1" ht="33" customHeight="1" x14ac:dyDescent="0.25">
      <c r="A186" s="19" t="s">
        <v>171</v>
      </c>
      <c r="B186" s="3" t="s">
        <v>115</v>
      </c>
      <c r="C186" s="23"/>
      <c r="D186" s="4"/>
      <c r="E186" s="4"/>
      <c r="F186" s="4"/>
      <c r="G186" s="22"/>
      <c r="H186" s="13">
        <f>H187</f>
        <v>75627.179999999993</v>
      </c>
      <c r="I186" s="13">
        <f t="shared" ref="I186:O186" si="69">I187</f>
        <v>75627.179999999993</v>
      </c>
      <c r="J186" s="13">
        <f t="shared" si="69"/>
        <v>0</v>
      </c>
      <c r="K186" s="13">
        <f t="shared" si="69"/>
        <v>0</v>
      </c>
      <c r="L186" s="13">
        <f t="shared" si="69"/>
        <v>0</v>
      </c>
      <c r="M186" s="13">
        <f t="shared" si="69"/>
        <v>0</v>
      </c>
      <c r="N186" s="13">
        <f t="shared" si="69"/>
        <v>0</v>
      </c>
      <c r="O186" s="13">
        <f t="shared" si="69"/>
        <v>0</v>
      </c>
      <c r="P186" s="22"/>
      <c r="Q186" s="1"/>
      <c r="R186" s="1"/>
      <c r="S186" s="1"/>
    </row>
    <row r="187" spans="1:20" s="5" customFormat="1" ht="32.25" customHeight="1" x14ac:dyDescent="0.25">
      <c r="A187" s="3"/>
      <c r="B187" s="3"/>
      <c r="C187" s="23" t="s">
        <v>27</v>
      </c>
      <c r="D187" s="23">
        <v>408</v>
      </c>
      <c r="E187" s="4"/>
      <c r="F187" s="4"/>
      <c r="G187" s="22"/>
      <c r="H187" s="13">
        <f>H188</f>
        <v>75627.179999999993</v>
      </c>
      <c r="I187" s="13">
        <f t="shared" ref="I187:O187" si="70">I188</f>
        <v>75627.179999999993</v>
      </c>
      <c r="J187" s="13">
        <f t="shared" si="70"/>
        <v>0</v>
      </c>
      <c r="K187" s="13">
        <f t="shared" si="70"/>
        <v>0</v>
      </c>
      <c r="L187" s="13">
        <f t="shared" si="70"/>
        <v>0</v>
      </c>
      <c r="M187" s="13">
        <f t="shared" si="70"/>
        <v>0</v>
      </c>
      <c r="N187" s="13">
        <f t="shared" si="70"/>
        <v>0</v>
      </c>
      <c r="O187" s="13">
        <f t="shared" si="70"/>
        <v>0</v>
      </c>
      <c r="P187" s="22"/>
      <c r="Q187" s="1"/>
      <c r="R187" s="1"/>
      <c r="S187" s="1"/>
    </row>
    <row r="188" spans="1:20" s="5" customFormat="1" ht="33.75" customHeight="1" x14ac:dyDescent="0.25">
      <c r="A188" s="19"/>
      <c r="B188" s="3"/>
      <c r="C188" s="23" t="s">
        <v>27</v>
      </c>
      <c r="D188" s="23">
        <v>408</v>
      </c>
      <c r="E188" s="4" t="s">
        <v>21</v>
      </c>
      <c r="F188" s="4" t="s">
        <v>99</v>
      </c>
      <c r="G188" s="22">
        <v>244</v>
      </c>
      <c r="H188" s="13">
        <v>75627.179999999993</v>
      </c>
      <c r="I188" s="13">
        <v>75627.179999999993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  <c r="P188" s="22"/>
      <c r="Q188" s="1"/>
      <c r="R188" s="1"/>
      <c r="S188" s="1"/>
    </row>
    <row r="189" spans="1:20" s="5" customFormat="1" ht="33.75" customHeight="1" x14ac:dyDescent="0.25">
      <c r="A189" s="19" t="s">
        <v>173</v>
      </c>
      <c r="B189" s="3" t="s">
        <v>253</v>
      </c>
      <c r="C189" s="23"/>
      <c r="D189" s="4"/>
      <c r="E189" s="4"/>
      <c r="F189" s="4"/>
      <c r="G189" s="22"/>
      <c r="H189" s="13">
        <f>H190</f>
        <v>153991</v>
      </c>
      <c r="I189" s="13">
        <f t="shared" ref="I189:O190" si="71">I190</f>
        <v>153991</v>
      </c>
      <c r="J189" s="13">
        <f t="shared" si="71"/>
        <v>0</v>
      </c>
      <c r="K189" s="13">
        <f t="shared" si="71"/>
        <v>0</v>
      </c>
      <c r="L189" s="13">
        <f t="shared" si="71"/>
        <v>0</v>
      </c>
      <c r="M189" s="13">
        <f t="shared" si="71"/>
        <v>0</v>
      </c>
      <c r="N189" s="13">
        <f t="shared" si="71"/>
        <v>0</v>
      </c>
      <c r="O189" s="13">
        <f t="shared" si="71"/>
        <v>0</v>
      </c>
      <c r="P189" s="22"/>
      <c r="Q189" s="1"/>
      <c r="R189" s="1"/>
      <c r="S189" s="1"/>
    </row>
    <row r="190" spans="1:20" s="5" customFormat="1" ht="33.75" customHeight="1" x14ac:dyDescent="0.25">
      <c r="A190" s="19"/>
      <c r="B190" s="3"/>
      <c r="C190" s="23" t="s">
        <v>27</v>
      </c>
      <c r="D190" s="23">
        <v>408</v>
      </c>
      <c r="E190" s="4"/>
      <c r="F190" s="4"/>
      <c r="G190" s="22"/>
      <c r="H190" s="13">
        <f>H191</f>
        <v>153991</v>
      </c>
      <c r="I190" s="13">
        <f t="shared" si="71"/>
        <v>153991</v>
      </c>
      <c r="J190" s="13">
        <f t="shared" si="71"/>
        <v>0</v>
      </c>
      <c r="K190" s="13">
        <f t="shared" si="71"/>
        <v>0</v>
      </c>
      <c r="L190" s="13">
        <f t="shared" si="71"/>
        <v>0</v>
      </c>
      <c r="M190" s="13">
        <f t="shared" si="71"/>
        <v>0</v>
      </c>
      <c r="N190" s="13">
        <f t="shared" si="71"/>
        <v>0</v>
      </c>
      <c r="O190" s="13">
        <f t="shared" si="71"/>
        <v>0</v>
      </c>
      <c r="P190" s="22"/>
      <c r="Q190" s="1"/>
      <c r="R190" s="1"/>
      <c r="S190" s="1"/>
    </row>
    <row r="191" spans="1:20" s="5" customFormat="1" ht="33.75" customHeight="1" x14ac:dyDescent="0.25">
      <c r="A191" s="19"/>
      <c r="B191" s="8"/>
      <c r="C191" s="23" t="s">
        <v>27</v>
      </c>
      <c r="D191" s="23">
        <v>408</v>
      </c>
      <c r="E191" s="4" t="s">
        <v>21</v>
      </c>
      <c r="F191" s="4" t="s">
        <v>103</v>
      </c>
      <c r="G191" s="22">
        <v>244</v>
      </c>
      <c r="H191" s="13">
        <v>153991</v>
      </c>
      <c r="I191" s="13">
        <v>153991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22"/>
      <c r="Q191" s="1"/>
      <c r="R191" s="1"/>
      <c r="S191" s="1"/>
    </row>
    <row r="192" spans="1:20" s="5" customFormat="1" ht="35.25" customHeight="1" x14ac:dyDescent="0.25">
      <c r="A192" s="19" t="s">
        <v>175</v>
      </c>
      <c r="B192" s="3" t="s">
        <v>252</v>
      </c>
      <c r="C192" s="23"/>
      <c r="D192" s="4"/>
      <c r="E192" s="4"/>
      <c r="F192" s="4"/>
      <c r="G192" s="22"/>
      <c r="H192" s="13">
        <f>H193</f>
        <v>49291.89</v>
      </c>
      <c r="I192" s="13">
        <f>I193</f>
        <v>49291.89</v>
      </c>
      <c r="J192" s="13">
        <f t="shared" ref="J192:O192" si="72">J193</f>
        <v>0</v>
      </c>
      <c r="K192" s="13">
        <f t="shared" si="72"/>
        <v>0</v>
      </c>
      <c r="L192" s="13">
        <f t="shared" si="72"/>
        <v>0</v>
      </c>
      <c r="M192" s="13">
        <f t="shared" si="72"/>
        <v>0</v>
      </c>
      <c r="N192" s="13">
        <f t="shared" si="72"/>
        <v>0</v>
      </c>
      <c r="O192" s="13">
        <f t="shared" si="72"/>
        <v>0</v>
      </c>
      <c r="P192" s="22"/>
      <c r="Q192" s="1"/>
      <c r="R192" s="1"/>
      <c r="S192" s="1"/>
    </row>
    <row r="193" spans="1:19" s="5" customFormat="1" ht="33.75" customHeight="1" x14ac:dyDescent="0.25">
      <c r="A193" s="3"/>
      <c r="B193" s="3"/>
      <c r="C193" s="23" t="s">
        <v>27</v>
      </c>
      <c r="D193" s="23">
        <v>408</v>
      </c>
      <c r="E193" s="4"/>
      <c r="F193" s="4"/>
      <c r="G193" s="22"/>
      <c r="H193" s="13">
        <f>H194</f>
        <v>49291.89</v>
      </c>
      <c r="I193" s="13">
        <f t="shared" ref="I193:O193" si="73">I194</f>
        <v>49291.89</v>
      </c>
      <c r="J193" s="13">
        <f t="shared" si="73"/>
        <v>0</v>
      </c>
      <c r="K193" s="13">
        <f t="shared" si="73"/>
        <v>0</v>
      </c>
      <c r="L193" s="13">
        <f t="shared" si="73"/>
        <v>0</v>
      </c>
      <c r="M193" s="13">
        <f t="shared" si="73"/>
        <v>0</v>
      </c>
      <c r="N193" s="13">
        <f t="shared" si="73"/>
        <v>0</v>
      </c>
      <c r="O193" s="13">
        <f t="shared" si="73"/>
        <v>0</v>
      </c>
      <c r="P193" s="22"/>
      <c r="Q193" s="1"/>
      <c r="R193" s="1"/>
      <c r="S193" s="1"/>
    </row>
    <row r="194" spans="1:19" s="5" customFormat="1" ht="36.75" customHeight="1" x14ac:dyDescent="0.25">
      <c r="A194" s="8"/>
      <c r="B194" s="8"/>
      <c r="C194" s="23" t="s">
        <v>27</v>
      </c>
      <c r="D194" s="23">
        <v>408</v>
      </c>
      <c r="E194" s="4" t="s">
        <v>21</v>
      </c>
      <c r="F194" s="4" t="s">
        <v>101</v>
      </c>
      <c r="G194" s="22">
        <v>244</v>
      </c>
      <c r="H194" s="13">
        <v>49291.89</v>
      </c>
      <c r="I194" s="13">
        <v>49291.89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  <c r="P194" s="22"/>
      <c r="Q194" s="1"/>
      <c r="R194" s="1"/>
      <c r="S194" s="1"/>
    </row>
    <row r="195" spans="1:19" s="5" customFormat="1" ht="34.5" customHeight="1" x14ac:dyDescent="0.25">
      <c r="A195" s="19" t="s">
        <v>244</v>
      </c>
      <c r="B195" s="8" t="s">
        <v>254</v>
      </c>
      <c r="C195" s="23"/>
      <c r="D195" s="4"/>
      <c r="E195" s="4"/>
      <c r="F195" s="4"/>
      <c r="G195" s="22"/>
      <c r="H195" s="13">
        <f>H196</f>
        <v>101256</v>
      </c>
      <c r="I195" s="13">
        <f t="shared" ref="I195:O195" si="74">I196</f>
        <v>101256</v>
      </c>
      <c r="J195" s="13">
        <f t="shared" si="74"/>
        <v>0</v>
      </c>
      <c r="K195" s="13">
        <f t="shared" si="74"/>
        <v>0</v>
      </c>
      <c r="L195" s="13">
        <f t="shared" si="74"/>
        <v>0</v>
      </c>
      <c r="M195" s="13">
        <f t="shared" si="74"/>
        <v>0</v>
      </c>
      <c r="N195" s="13">
        <f t="shared" si="74"/>
        <v>0</v>
      </c>
      <c r="O195" s="13">
        <f t="shared" si="74"/>
        <v>0</v>
      </c>
      <c r="P195" s="22"/>
      <c r="Q195" s="1"/>
      <c r="R195" s="1"/>
      <c r="S195" s="1"/>
    </row>
    <row r="196" spans="1:19" s="5" customFormat="1" ht="30.75" customHeight="1" x14ac:dyDescent="0.25">
      <c r="A196" s="3"/>
      <c r="B196" s="3"/>
      <c r="C196" s="23" t="s">
        <v>27</v>
      </c>
      <c r="D196" s="23">
        <v>408</v>
      </c>
      <c r="E196" s="4"/>
      <c r="F196" s="4"/>
      <c r="G196" s="22"/>
      <c r="H196" s="13">
        <f>H197</f>
        <v>101256</v>
      </c>
      <c r="I196" s="13">
        <f t="shared" ref="I196:O196" si="75">I197</f>
        <v>101256</v>
      </c>
      <c r="J196" s="13">
        <f t="shared" si="75"/>
        <v>0</v>
      </c>
      <c r="K196" s="13">
        <f t="shared" si="75"/>
        <v>0</v>
      </c>
      <c r="L196" s="13">
        <f t="shared" si="75"/>
        <v>0</v>
      </c>
      <c r="M196" s="13">
        <f t="shared" si="75"/>
        <v>0</v>
      </c>
      <c r="N196" s="13">
        <f t="shared" si="75"/>
        <v>0</v>
      </c>
      <c r="O196" s="13">
        <f t="shared" si="75"/>
        <v>0</v>
      </c>
      <c r="P196" s="22"/>
      <c r="Q196" s="1"/>
      <c r="R196" s="1"/>
      <c r="S196" s="1"/>
    </row>
    <row r="197" spans="1:19" s="5" customFormat="1" ht="33" customHeight="1" x14ac:dyDescent="0.25">
      <c r="A197" s="8"/>
      <c r="B197" s="3"/>
      <c r="C197" s="23" t="s">
        <v>27</v>
      </c>
      <c r="D197" s="23">
        <v>408</v>
      </c>
      <c r="E197" s="4" t="s">
        <v>21</v>
      </c>
      <c r="F197" s="4" t="s">
        <v>105</v>
      </c>
      <c r="G197" s="22">
        <v>244</v>
      </c>
      <c r="H197" s="13">
        <v>101256</v>
      </c>
      <c r="I197" s="13">
        <v>101256</v>
      </c>
      <c r="J197" s="13">
        <v>0</v>
      </c>
      <c r="K197" s="13">
        <v>0</v>
      </c>
      <c r="L197" s="13">
        <v>0</v>
      </c>
      <c r="M197" s="13">
        <v>0</v>
      </c>
      <c r="N197" s="13">
        <v>0</v>
      </c>
      <c r="O197" s="13">
        <v>0</v>
      </c>
      <c r="P197" s="22"/>
      <c r="Q197" s="1"/>
      <c r="R197" s="1"/>
      <c r="S197" s="1"/>
    </row>
    <row r="198" spans="1:19" s="5" customFormat="1" ht="42" customHeight="1" x14ac:dyDescent="0.25">
      <c r="A198" s="19" t="s">
        <v>322</v>
      </c>
      <c r="B198" s="3" t="s">
        <v>255</v>
      </c>
      <c r="C198" s="23"/>
      <c r="D198" s="4"/>
      <c r="E198" s="4"/>
      <c r="F198" s="4"/>
      <c r="G198" s="22"/>
      <c r="H198" s="13">
        <f>H199</f>
        <v>107459</v>
      </c>
      <c r="I198" s="13">
        <f t="shared" ref="I198:O198" si="76">I199</f>
        <v>107459</v>
      </c>
      <c r="J198" s="13">
        <f t="shared" si="76"/>
        <v>0</v>
      </c>
      <c r="K198" s="13">
        <f t="shared" si="76"/>
        <v>0</v>
      </c>
      <c r="L198" s="13">
        <f t="shared" si="76"/>
        <v>0</v>
      </c>
      <c r="M198" s="13">
        <f t="shared" si="76"/>
        <v>0</v>
      </c>
      <c r="N198" s="13">
        <f t="shared" si="76"/>
        <v>0</v>
      </c>
      <c r="O198" s="13">
        <f t="shared" si="76"/>
        <v>0</v>
      </c>
      <c r="P198" s="22"/>
      <c r="Q198" s="1"/>
      <c r="R198" s="1"/>
      <c r="S198" s="1"/>
    </row>
    <row r="199" spans="1:19" s="5" customFormat="1" ht="34.5" customHeight="1" x14ac:dyDescent="0.25">
      <c r="A199" s="3"/>
      <c r="B199" s="3"/>
      <c r="C199" s="23" t="s">
        <v>27</v>
      </c>
      <c r="D199" s="23">
        <v>408</v>
      </c>
      <c r="E199" s="4"/>
      <c r="F199" s="4"/>
      <c r="G199" s="22"/>
      <c r="H199" s="13">
        <f>H200</f>
        <v>107459</v>
      </c>
      <c r="I199" s="13">
        <f t="shared" ref="I199:O199" si="77">I200</f>
        <v>107459</v>
      </c>
      <c r="J199" s="13">
        <f t="shared" si="77"/>
        <v>0</v>
      </c>
      <c r="K199" s="13">
        <f t="shared" si="77"/>
        <v>0</v>
      </c>
      <c r="L199" s="13">
        <f t="shared" si="77"/>
        <v>0</v>
      </c>
      <c r="M199" s="13">
        <f t="shared" si="77"/>
        <v>0</v>
      </c>
      <c r="N199" s="13">
        <f t="shared" si="77"/>
        <v>0</v>
      </c>
      <c r="O199" s="13">
        <f t="shared" si="77"/>
        <v>0</v>
      </c>
      <c r="P199" s="22"/>
      <c r="Q199" s="1"/>
      <c r="R199" s="1"/>
      <c r="S199" s="1"/>
    </row>
    <row r="200" spans="1:19" s="5" customFormat="1" ht="29.25" customHeight="1" x14ac:dyDescent="0.25">
      <c r="B200" s="3"/>
      <c r="C200" s="23" t="s">
        <v>27</v>
      </c>
      <c r="D200" s="23">
        <v>408</v>
      </c>
      <c r="E200" s="4" t="s">
        <v>21</v>
      </c>
      <c r="F200" s="4" t="s">
        <v>107</v>
      </c>
      <c r="G200" s="22">
        <v>244</v>
      </c>
      <c r="H200" s="13">
        <v>107459</v>
      </c>
      <c r="I200" s="13">
        <v>107459</v>
      </c>
      <c r="J200" s="13">
        <v>0</v>
      </c>
      <c r="K200" s="13">
        <v>0</v>
      </c>
      <c r="L200" s="13">
        <v>0</v>
      </c>
      <c r="M200" s="13">
        <v>0</v>
      </c>
      <c r="N200" s="13">
        <v>0</v>
      </c>
      <c r="O200" s="13">
        <v>0</v>
      </c>
      <c r="P200" s="22"/>
      <c r="Q200" s="1"/>
      <c r="R200" s="1"/>
      <c r="S200" s="1"/>
    </row>
    <row r="201" spans="1:19" s="5" customFormat="1" ht="42.75" customHeight="1" x14ac:dyDescent="0.25">
      <c r="A201" s="3" t="s">
        <v>246</v>
      </c>
      <c r="B201" s="3" t="s">
        <v>256</v>
      </c>
      <c r="C201" s="23"/>
      <c r="D201" s="4"/>
      <c r="E201" s="4"/>
      <c r="F201" s="4"/>
      <c r="G201" s="22"/>
      <c r="H201" s="13">
        <f>H202</f>
        <v>223163</v>
      </c>
      <c r="I201" s="13">
        <f t="shared" ref="I201:O201" si="78">I202</f>
        <v>223163</v>
      </c>
      <c r="J201" s="13">
        <f t="shared" si="78"/>
        <v>0</v>
      </c>
      <c r="K201" s="13">
        <f t="shared" si="78"/>
        <v>0</v>
      </c>
      <c r="L201" s="13">
        <f t="shared" si="78"/>
        <v>0</v>
      </c>
      <c r="M201" s="13">
        <f t="shared" si="78"/>
        <v>0</v>
      </c>
      <c r="N201" s="13">
        <f t="shared" si="78"/>
        <v>0</v>
      </c>
      <c r="O201" s="13">
        <f t="shared" si="78"/>
        <v>0</v>
      </c>
      <c r="P201" s="22"/>
      <c r="Q201" s="1"/>
      <c r="R201" s="1"/>
      <c r="S201" s="1"/>
    </row>
    <row r="202" spans="1:19" s="5" customFormat="1" ht="35.25" customHeight="1" x14ac:dyDescent="0.25">
      <c r="A202" s="3"/>
      <c r="B202" s="3"/>
      <c r="C202" s="23" t="s">
        <v>27</v>
      </c>
      <c r="D202" s="23">
        <v>408</v>
      </c>
      <c r="E202" s="4"/>
      <c r="F202" s="4"/>
      <c r="G202" s="22"/>
      <c r="H202" s="13">
        <f>H203</f>
        <v>223163</v>
      </c>
      <c r="I202" s="13">
        <f t="shared" ref="I202:O202" si="79">I203</f>
        <v>223163</v>
      </c>
      <c r="J202" s="13">
        <f t="shared" si="79"/>
        <v>0</v>
      </c>
      <c r="K202" s="13">
        <f t="shared" si="79"/>
        <v>0</v>
      </c>
      <c r="L202" s="13">
        <f t="shared" si="79"/>
        <v>0</v>
      </c>
      <c r="M202" s="13">
        <f t="shared" si="79"/>
        <v>0</v>
      </c>
      <c r="N202" s="13">
        <f t="shared" si="79"/>
        <v>0</v>
      </c>
      <c r="O202" s="13">
        <f t="shared" si="79"/>
        <v>0</v>
      </c>
      <c r="P202" s="22"/>
      <c r="Q202" s="1"/>
      <c r="R202" s="1"/>
      <c r="S202" s="1"/>
    </row>
    <row r="203" spans="1:19" s="5" customFormat="1" ht="36" customHeight="1" x14ac:dyDescent="0.25">
      <c r="A203" s="3"/>
      <c r="B203" s="3"/>
      <c r="C203" s="23" t="s">
        <v>27</v>
      </c>
      <c r="D203" s="23">
        <v>408</v>
      </c>
      <c r="E203" s="4" t="s">
        <v>21</v>
      </c>
      <c r="F203" s="4" t="s">
        <v>109</v>
      </c>
      <c r="G203" s="22">
        <v>244</v>
      </c>
      <c r="H203" s="13">
        <v>223163</v>
      </c>
      <c r="I203" s="13">
        <v>223163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22"/>
      <c r="Q203" s="1"/>
      <c r="R203" s="1"/>
      <c r="S203" s="1"/>
    </row>
    <row r="204" spans="1:19" s="5" customFormat="1" ht="33.75" customHeight="1" x14ac:dyDescent="0.25">
      <c r="A204" s="3" t="s">
        <v>248</v>
      </c>
      <c r="B204" s="3" t="s">
        <v>257</v>
      </c>
      <c r="C204" s="23"/>
      <c r="D204" s="4"/>
      <c r="E204" s="4"/>
      <c r="F204" s="4"/>
      <c r="G204" s="22"/>
      <c r="H204" s="13">
        <f>H205</f>
        <v>136481</v>
      </c>
      <c r="I204" s="13">
        <f t="shared" ref="I204:O204" si="80">I205</f>
        <v>136481</v>
      </c>
      <c r="J204" s="13">
        <f t="shared" si="80"/>
        <v>0</v>
      </c>
      <c r="K204" s="13">
        <f t="shared" si="80"/>
        <v>0</v>
      </c>
      <c r="L204" s="13">
        <f t="shared" si="80"/>
        <v>0</v>
      </c>
      <c r="M204" s="13">
        <f t="shared" si="80"/>
        <v>0</v>
      </c>
      <c r="N204" s="13">
        <f t="shared" si="80"/>
        <v>0</v>
      </c>
      <c r="O204" s="13">
        <f t="shared" si="80"/>
        <v>0</v>
      </c>
      <c r="P204" s="22"/>
      <c r="Q204" s="1"/>
      <c r="R204" s="1"/>
      <c r="S204" s="1"/>
    </row>
    <row r="205" spans="1:19" s="5" customFormat="1" ht="32.25" customHeight="1" x14ac:dyDescent="0.25">
      <c r="A205" s="3"/>
      <c r="B205" s="3"/>
      <c r="C205" s="23" t="s">
        <v>27</v>
      </c>
      <c r="D205" s="23">
        <v>408</v>
      </c>
      <c r="E205" s="4"/>
      <c r="F205" s="4"/>
      <c r="G205" s="22"/>
      <c r="H205" s="13">
        <f>H206</f>
        <v>136481</v>
      </c>
      <c r="I205" s="13">
        <f t="shared" ref="I205:O205" si="81">I206</f>
        <v>136481</v>
      </c>
      <c r="J205" s="13">
        <f t="shared" si="81"/>
        <v>0</v>
      </c>
      <c r="K205" s="13">
        <f t="shared" si="81"/>
        <v>0</v>
      </c>
      <c r="L205" s="13">
        <f t="shared" si="81"/>
        <v>0</v>
      </c>
      <c r="M205" s="13">
        <f t="shared" si="81"/>
        <v>0</v>
      </c>
      <c r="N205" s="13">
        <f t="shared" si="81"/>
        <v>0</v>
      </c>
      <c r="O205" s="13">
        <f t="shared" si="81"/>
        <v>0</v>
      </c>
      <c r="P205" s="22"/>
      <c r="Q205" s="1"/>
      <c r="R205" s="1"/>
      <c r="S205" s="1"/>
    </row>
    <row r="206" spans="1:19" s="5" customFormat="1" ht="31.5" customHeight="1" x14ac:dyDescent="0.25">
      <c r="A206" s="3"/>
      <c r="B206" s="3"/>
      <c r="C206" s="23" t="s">
        <v>27</v>
      </c>
      <c r="D206" s="23">
        <v>408</v>
      </c>
      <c r="E206" s="4" t="s">
        <v>21</v>
      </c>
      <c r="F206" s="4" t="s">
        <v>258</v>
      </c>
      <c r="G206" s="22">
        <v>244</v>
      </c>
      <c r="H206" s="13">
        <v>136481</v>
      </c>
      <c r="I206" s="13">
        <v>136481</v>
      </c>
      <c r="J206" s="13">
        <v>0</v>
      </c>
      <c r="K206" s="13">
        <v>0</v>
      </c>
      <c r="L206" s="13">
        <v>0</v>
      </c>
      <c r="M206" s="13">
        <v>0</v>
      </c>
      <c r="N206" s="13">
        <v>0</v>
      </c>
      <c r="O206" s="13">
        <v>0</v>
      </c>
      <c r="P206" s="22"/>
      <c r="Q206" s="1"/>
      <c r="R206" s="1"/>
      <c r="S206" s="1"/>
    </row>
    <row r="207" spans="1:19" s="5" customFormat="1" ht="37.5" customHeight="1" x14ac:dyDescent="0.25">
      <c r="A207" s="3" t="s">
        <v>250</v>
      </c>
      <c r="B207" s="3" t="s">
        <v>259</v>
      </c>
      <c r="C207" s="23"/>
      <c r="D207" s="4"/>
      <c r="E207" s="4"/>
      <c r="F207" s="4"/>
      <c r="G207" s="22"/>
      <c r="H207" s="13">
        <f>H208</f>
        <v>65849</v>
      </c>
      <c r="I207" s="13">
        <f t="shared" ref="I207:O207" si="82">I208</f>
        <v>65849</v>
      </c>
      <c r="J207" s="13">
        <f t="shared" si="82"/>
        <v>0</v>
      </c>
      <c r="K207" s="13">
        <f t="shared" si="82"/>
        <v>0</v>
      </c>
      <c r="L207" s="13">
        <f t="shared" si="82"/>
        <v>0</v>
      </c>
      <c r="M207" s="13">
        <f t="shared" si="82"/>
        <v>0</v>
      </c>
      <c r="N207" s="13">
        <f t="shared" si="82"/>
        <v>0</v>
      </c>
      <c r="O207" s="13">
        <f t="shared" si="82"/>
        <v>0</v>
      </c>
      <c r="P207" s="22"/>
      <c r="Q207" s="1"/>
      <c r="R207" s="1"/>
      <c r="S207" s="1"/>
    </row>
    <row r="208" spans="1:19" s="5" customFormat="1" ht="31.5" customHeight="1" x14ac:dyDescent="0.25">
      <c r="A208" s="3"/>
      <c r="B208" s="3"/>
      <c r="C208" s="23" t="s">
        <v>27</v>
      </c>
      <c r="D208" s="23">
        <v>408</v>
      </c>
      <c r="E208" s="4"/>
      <c r="F208" s="4"/>
      <c r="G208" s="22"/>
      <c r="H208" s="13">
        <f>H209</f>
        <v>65849</v>
      </c>
      <c r="I208" s="13">
        <f t="shared" ref="I208:O208" si="83">I209</f>
        <v>65849</v>
      </c>
      <c r="J208" s="13">
        <f t="shared" si="83"/>
        <v>0</v>
      </c>
      <c r="K208" s="13">
        <f t="shared" si="83"/>
        <v>0</v>
      </c>
      <c r="L208" s="13">
        <f t="shared" si="83"/>
        <v>0</v>
      </c>
      <c r="M208" s="13">
        <f t="shared" si="83"/>
        <v>0</v>
      </c>
      <c r="N208" s="13">
        <f t="shared" si="83"/>
        <v>0</v>
      </c>
      <c r="O208" s="13">
        <f t="shared" si="83"/>
        <v>0</v>
      </c>
      <c r="P208" s="22"/>
      <c r="Q208" s="1"/>
      <c r="R208" s="1"/>
      <c r="S208" s="1"/>
    </row>
    <row r="209" spans="1:19" s="5" customFormat="1" ht="33" customHeight="1" x14ac:dyDescent="0.25">
      <c r="A209" s="3"/>
      <c r="B209" s="3"/>
      <c r="C209" s="23" t="s">
        <v>27</v>
      </c>
      <c r="D209" s="23">
        <v>408</v>
      </c>
      <c r="E209" s="4" t="s">
        <v>21</v>
      </c>
      <c r="F209" s="4" t="s">
        <v>260</v>
      </c>
      <c r="G209" s="22">
        <v>244</v>
      </c>
      <c r="H209" s="13">
        <v>65849</v>
      </c>
      <c r="I209" s="13">
        <v>65849</v>
      </c>
      <c r="J209" s="13">
        <v>0</v>
      </c>
      <c r="K209" s="13">
        <v>0</v>
      </c>
      <c r="L209" s="13">
        <v>0</v>
      </c>
      <c r="M209" s="13">
        <v>0</v>
      </c>
      <c r="N209" s="13">
        <v>0</v>
      </c>
      <c r="O209" s="13">
        <v>0</v>
      </c>
      <c r="P209" s="22"/>
      <c r="Q209" s="1"/>
      <c r="R209" s="1"/>
      <c r="S209" s="1"/>
    </row>
    <row r="210" spans="1:19" s="5" customFormat="1" ht="33" customHeight="1" x14ac:dyDescent="0.25">
      <c r="A210" s="3" t="s">
        <v>251</v>
      </c>
      <c r="B210" s="3" t="s">
        <v>323</v>
      </c>
      <c r="C210" s="23"/>
      <c r="D210" s="23"/>
      <c r="E210" s="4"/>
      <c r="F210" s="4"/>
      <c r="G210" s="22"/>
      <c r="H210" s="13">
        <f>H211</f>
        <v>37439.839999999997</v>
      </c>
      <c r="I210" s="13">
        <f t="shared" ref="I210:O210" si="84">I211</f>
        <v>37439.839999999997</v>
      </c>
      <c r="J210" s="13">
        <f t="shared" si="84"/>
        <v>0</v>
      </c>
      <c r="K210" s="13">
        <f t="shared" si="84"/>
        <v>0</v>
      </c>
      <c r="L210" s="13">
        <f t="shared" si="84"/>
        <v>0</v>
      </c>
      <c r="M210" s="13">
        <f t="shared" si="84"/>
        <v>0</v>
      </c>
      <c r="N210" s="13">
        <f t="shared" si="84"/>
        <v>0</v>
      </c>
      <c r="O210" s="13">
        <f t="shared" si="84"/>
        <v>0</v>
      </c>
      <c r="P210" s="22"/>
      <c r="Q210" s="1"/>
      <c r="R210" s="1"/>
      <c r="S210" s="1"/>
    </row>
    <row r="211" spans="1:19" s="5" customFormat="1" ht="33" customHeight="1" x14ac:dyDescent="0.25">
      <c r="A211" s="3"/>
      <c r="B211" s="3"/>
      <c r="C211" s="23" t="s">
        <v>27</v>
      </c>
      <c r="D211" s="23">
        <v>408</v>
      </c>
      <c r="E211" s="4"/>
      <c r="F211" s="4"/>
      <c r="G211" s="22"/>
      <c r="H211" s="13">
        <f>H212</f>
        <v>37439.839999999997</v>
      </c>
      <c r="I211" s="13">
        <f t="shared" ref="I211:O211" si="85">I212</f>
        <v>37439.839999999997</v>
      </c>
      <c r="J211" s="13">
        <f t="shared" si="85"/>
        <v>0</v>
      </c>
      <c r="K211" s="13">
        <f t="shared" si="85"/>
        <v>0</v>
      </c>
      <c r="L211" s="13">
        <f t="shared" si="85"/>
        <v>0</v>
      </c>
      <c r="M211" s="13">
        <f t="shared" si="85"/>
        <v>0</v>
      </c>
      <c r="N211" s="13">
        <f t="shared" si="85"/>
        <v>0</v>
      </c>
      <c r="O211" s="13">
        <f t="shared" si="85"/>
        <v>0</v>
      </c>
      <c r="P211" s="22"/>
      <c r="Q211" s="1"/>
      <c r="R211" s="1"/>
      <c r="S211" s="1"/>
    </row>
    <row r="212" spans="1:19" s="5" customFormat="1" ht="33" customHeight="1" x14ac:dyDescent="0.25">
      <c r="A212" s="3"/>
      <c r="B212" s="3"/>
      <c r="C212" s="23" t="s">
        <v>27</v>
      </c>
      <c r="D212" s="23">
        <v>408</v>
      </c>
      <c r="E212" s="4" t="s">
        <v>21</v>
      </c>
      <c r="F212" s="4" t="s">
        <v>119</v>
      </c>
      <c r="G212" s="22">
        <v>244</v>
      </c>
      <c r="H212" s="13">
        <v>37439.839999999997</v>
      </c>
      <c r="I212" s="13">
        <v>37439.839999999997</v>
      </c>
      <c r="J212" s="13">
        <v>0</v>
      </c>
      <c r="K212" s="13">
        <v>0</v>
      </c>
      <c r="L212" s="13">
        <v>0</v>
      </c>
      <c r="M212" s="13">
        <v>0</v>
      </c>
      <c r="N212" s="13">
        <v>0</v>
      </c>
      <c r="O212" s="13">
        <v>0</v>
      </c>
      <c r="P212" s="22"/>
      <c r="Q212" s="1"/>
      <c r="R212" s="1"/>
      <c r="S212" s="1"/>
    </row>
    <row r="213" spans="1:19" s="5" customFormat="1" ht="64.5" customHeight="1" x14ac:dyDescent="0.25">
      <c r="A213" s="3" t="s">
        <v>284</v>
      </c>
      <c r="B213" s="3" t="s">
        <v>266</v>
      </c>
      <c r="C213" s="23"/>
      <c r="D213" s="23"/>
      <c r="E213" s="4"/>
      <c r="F213" s="4"/>
      <c r="G213" s="22"/>
      <c r="H213" s="13">
        <f>H214</f>
        <v>1758040.8</v>
      </c>
      <c r="I213" s="13">
        <f t="shared" ref="I213:O213" si="86">I214</f>
        <v>1758040.8</v>
      </c>
      <c r="J213" s="13">
        <f t="shared" si="86"/>
        <v>0</v>
      </c>
      <c r="K213" s="13">
        <f t="shared" si="86"/>
        <v>0</v>
      </c>
      <c r="L213" s="13">
        <f t="shared" si="86"/>
        <v>0</v>
      </c>
      <c r="M213" s="13">
        <f t="shared" si="86"/>
        <v>0</v>
      </c>
      <c r="N213" s="13">
        <f t="shared" si="86"/>
        <v>0</v>
      </c>
      <c r="O213" s="13">
        <f t="shared" si="86"/>
        <v>0</v>
      </c>
      <c r="P213" s="22"/>
      <c r="Q213" s="1"/>
      <c r="R213" s="1"/>
      <c r="S213" s="1"/>
    </row>
    <row r="214" spans="1:19" s="5" customFormat="1" ht="33" customHeight="1" x14ac:dyDescent="0.25">
      <c r="A214" s="3"/>
      <c r="B214" s="3"/>
      <c r="C214" s="23" t="s">
        <v>27</v>
      </c>
      <c r="D214" s="23">
        <v>408</v>
      </c>
      <c r="E214" s="4"/>
      <c r="F214" s="4"/>
      <c r="G214" s="22"/>
      <c r="H214" s="13">
        <f>H215</f>
        <v>1758040.8</v>
      </c>
      <c r="I214" s="13">
        <f t="shared" ref="I214:O214" si="87">I215</f>
        <v>1758040.8</v>
      </c>
      <c r="J214" s="13">
        <f t="shared" si="87"/>
        <v>0</v>
      </c>
      <c r="K214" s="13">
        <f t="shared" si="87"/>
        <v>0</v>
      </c>
      <c r="L214" s="13">
        <f t="shared" si="87"/>
        <v>0</v>
      </c>
      <c r="M214" s="13">
        <f t="shared" si="87"/>
        <v>0</v>
      </c>
      <c r="N214" s="13">
        <f t="shared" si="87"/>
        <v>0</v>
      </c>
      <c r="O214" s="13">
        <f t="shared" si="87"/>
        <v>0</v>
      </c>
      <c r="P214" s="22"/>
      <c r="Q214" s="1"/>
      <c r="R214" s="1"/>
      <c r="S214" s="1"/>
    </row>
    <row r="215" spans="1:19" s="5" customFormat="1" ht="33" customHeight="1" x14ac:dyDescent="0.25">
      <c r="A215" s="3"/>
      <c r="B215" s="3"/>
      <c r="C215" s="23" t="s">
        <v>27</v>
      </c>
      <c r="D215" s="23">
        <v>408</v>
      </c>
      <c r="E215" s="4" t="s">
        <v>21</v>
      </c>
      <c r="F215" s="4" t="s">
        <v>265</v>
      </c>
      <c r="G215" s="22">
        <v>243</v>
      </c>
      <c r="H215" s="13">
        <v>1758040.8</v>
      </c>
      <c r="I215" s="13">
        <v>1758040.8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  <c r="P215" s="22"/>
      <c r="Q215" s="1"/>
      <c r="R215" s="1"/>
      <c r="S215" s="1"/>
    </row>
    <row r="216" spans="1:19" s="5" customFormat="1" ht="36" customHeight="1" x14ac:dyDescent="0.25">
      <c r="A216" s="3" t="s">
        <v>285</v>
      </c>
      <c r="B216" s="3" t="s">
        <v>143</v>
      </c>
      <c r="C216" s="23"/>
      <c r="D216" s="23"/>
      <c r="E216" s="4"/>
      <c r="F216" s="4"/>
      <c r="G216" s="22"/>
      <c r="H216" s="13">
        <f>H217</f>
        <v>58119.32</v>
      </c>
      <c r="I216" s="13">
        <f t="shared" ref="I216:O216" si="88">I217</f>
        <v>58119.32</v>
      </c>
      <c r="J216" s="13">
        <f t="shared" si="88"/>
        <v>0</v>
      </c>
      <c r="K216" s="13">
        <f t="shared" si="88"/>
        <v>0</v>
      </c>
      <c r="L216" s="13">
        <f t="shared" si="88"/>
        <v>0</v>
      </c>
      <c r="M216" s="13">
        <f t="shared" si="88"/>
        <v>0</v>
      </c>
      <c r="N216" s="13">
        <f t="shared" si="88"/>
        <v>0</v>
      </c>
      <c r="O216" s="13">
        <f t="shared" si="88"/>
        <v>0</v>
      </c>
      <c r="P216" s="22"/>
      <c r="Q216" s="1"/>
      <c r="R216" s="1"/>
      <c r="S216" s="1"/>
    </row>
    <row r="217" spans="1:19" s="5" customFormat="1" ht="33" customHeight="1" x14ac:dyDescent="0.25">
      <c r="A217" s="3"/>
      <c r="B217" s="3"/>
      <c r="C217" s="23" t="s">
        <v>27</v>
      </c>
      <c r="D217" s="23">
        <v>408</v>
      </c>
      <c r="E217" s="4"/>
      <c r="F217" s="4"/>
      <c r="G217" s="22"/>
      <c r="H217" s="13">
        <f>H218</f>
        <v>58119.32</v>
      </c>
      <c r="I217" s="13">
        <f t="shared" ref="I217:O217" si="89">I218</f>
        <v>58119.32</v>
      </c>
      <c r="J217" s="13">
        <f t="shared" si="89"/>
        <v>0</v>
      </c>
      <c r="K217" s="13">
        <f t="shared" si="89"/>
        <v>0</v>
      </c>
      <c r="L217" s="13">
        <f t="shared" si="89"/>
        <v>0</v>
      </c>
      <c r="M217" s="13">
        <f t="shared" si="89"/>
        <v>0</v>
      </c>
      <c r="N217" s="13">
        <f t="shared" si="89"/>
        <v>0</v>
      </c>
      <c r="O217" s="13">
        <f t="shared" si="89"/>
        <v>0</v>
      </c>
      <c r="P217" s="22"/>
      <c r="Q217" s="1"/>
      <c r="R217" s="1"/>
      <c r="S217" s="1"/>
    </row>
    <row r="218" spans="1:19" s="5" customFormat="1" ht="33" customHeight="1" x14ac:dyDescent="0.25">
      <c r="A218" s="3"/>
      <c r="B218" s="3"/>
      <c r="C218" s="23" t="s">
        <v>27</v>
      </c>
      <c r="D218" s="23">
        <v>408</v>
      </c>
      <c r="E218" s="4" t="s">
        <v>21</v>
      </c>
      <c r="F218" s="4" t="s">
        <v>324</v>
      </c>
      <c r="G218" s="22">
        <v>244</v>
      </c>
      <c r="H218" s="13">
        <v>58119.32</v>
      </c>
      <c r="I218" s="13">
        <v>58119.32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  <c r="P218" s="22"/>
      <c r="Q218" s="1"/>
      <c r="R218" s="1"/>
      <c r="S218" s="1"/>
    </row>
    <row r="219" spans="1:19" s="5" customFormat="1" ht="54.75" customHeight="1" x14ac:dyDescent="0.25">
      <c r="A219" s="3" t="s">
        <v>286</v>
      </c>
      <c r="B219" s="3" t="s">
        <v>326</v>
      </c>
      <c r="C219" s="23"/>
      <c r="D219" s="23"/>
      <c r="E219" s="4"/>
      <c r="F219" s="4"/>
      <c r="G219" s="22"/>
      <c r="H219" s="13">
        <f>H220</f>
        <v>96490.87</v>
      </c>
      <c r="I219" s="13">
        <f t="shared" ref="I219:O219" si="90">I220</f>
        <v>96490.87</v>
      </c>
      <c r="J219" s="13">
        <f t="shared" si="90"/>
        <v>0</v>
      </c>
      <c r="K219" s="13">
        <f t="shared" si="90"/>
        <v>0</v>
      </c>
      <c r="L219" s="13">
        <f t="shared" si="90"/>
        <v>0</v>
      </c>
      <c r="M219" s="13">
        <f t="shared" si="90"/>
        <v>0</v>
      </c>
      <c r="N219" s="13">
        <f t="shared" si="90"/>
        <v>0</v>
      </c>
      <c r="O219" s="13">
        <f t="shared" si="90"/>
        <v>0</v>
      </c>
      <c r="P219" s="22"/>
      <c r="Q219" s="1"/>
      <c r="R219" s="1"/>
      <c r="S219" s="1"/>
    </row>
    <row r="220" spans="1:19" s="5" customFormat="1" ht="33" customHeight="1" x14ac:dyDescent="0.25">
      <c r="A220" s="3"/>
      <c r="B220" s="3"/>
      <c r="C220" s="23" t="s">
        <v>27</v>
      </c>
      <c r="D220" s="23">
        <v>408</v>
      </c>
      <c r="E220" s="4"/>
      <c r="F220" s="4"/>
      <c r="G220" s="22"/>
      <c r="H220" s="13">
        <f>H221</f>
        <v>96490.87</v>
      </c>
      <c r="I220" s="13">
        <f t="shared" ref="I220:O220" si="91">I221</f>
        <v>96490.87</v>
      </c>
      <c r="J220" s="13">
        <f t="shared" si="91"/>
        <v>0</v>
      </c>
      <c r="K220" s="13">
        <f t="shared" si="91"/>
        <v>0</v>
      </c>
      <c r="L220" s="13">
        <f t="shared" si="91"/>
        <v>0</v>
      </c>
      <c r="M220" s="13">
        <f t="shared" si="91"/>
        <v>0</v>
      </c>
      <c r="N220" s="13">
        <f t="shared" si="91"/>
        <v>0</v>
      </c>
      <c r="O220" s="13">
        <f t="shared" si="91"/>
        <v>0</v>
      </c>
      <c r="P220" s="22"/>
      <c r="Q220" s="1"/>
      <c r="R220" s="1"/>
      <c r="S220" s="1"/>
    </row>
    <row r="221" spans="1:19" s="5" customFormat="1" ht="33" customHeight="1" x14ac:dyDescent="0.25">
      <c r="A221" s="3"/>
      <c r="B221" s="3"/>
      <c r="C221" s="23" t="s">
        <v>27</v>
      </c>
      <c r="D221" s="23">
        <v>408</v>
      </c>
      <c r="E221" s="4" t="s">
        <v>21</v>
      </c>
      <c r="F221" s="4" t="s">
        <v>325</v>
      </c>
      <c r="G221" s="22">
        <v>244</v>
      </c>
      <c r="H221" s="13">
        <v>96490.87</v>
      </c>
      <c r="I221" s="13">
        <v>96490.87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  <c r="P221" s="22"/>
      <c r="Q221" s="1"/>
      <c r="R221" s="1"/>
      <c r="S221" s="1"/>
    </row>
    <row r="222" spans="1:19" s="5" customFormat="1" ht="42" customHeight="1" x14ac:dyDescent="0.25">
      <c r="A222" s="3" t="s">
        <v>287</v>
      </c>
      <c r="B222" s="3" t="s">
        <v>327</v>
      </c>
      <c r="C222" s="23"/>
      <c r="D222" s="23"/>
      <c r="E222" s="4"/>
      <c r="F222" s="4"/>
      <c r="G222" s="22"/>
      <c r="H222" s="13">
        <f>H223</f>
        <v>13280.48</v>
      </c>
      <c r="I222" s="13">
        <f t="shared" ref="I222:O222" si="92">I223</f>
        <v>13280.48</v>
      </c>
      <c r="J222" s="13">
        <f t="shared" si="92"/>
        <v>0</v>
      </c>
      <c r="K222" s="13">
        <f t="shared" si="92"/>
        <v>0</v>
      </c>
      <c r="L222" s="13">
        <f t="shared" si="92"/>
        <v>0</v>
      </c>
      <c r="M222" s="13">
        <f t="shared" si="92"/>
        <v>0</v>
      </c>
      <c r="N222" s="13">
        <f t="shared" si="92"/>
        <v>0</v>
      </c>
      <c r="O222" s="13">
        <f t="shared" si="92"/>
        <v>0</v>
      </c>
      <c r="P222" s="22"/>
      <c r="Q222" s="1"/>
      <c r="R222" s="1"/>
      <c r="S222" s="1"/>
    </row>
    <row r="223" spans="1:19" s="5" customFormat="1" ht="33" customHeight="1" x14ac:dyDescent="0.25">
      <c r="A223" s="3"/>
      <c r="B223" s="3"/>
      <c r="C223" s="23" t="s">
        <v>27</v>
      </c>
      <c r="D223" s="23">
        <v>408</v>
      </c>
      <c r="E223" s="4"/>
      <c r="F223" s="4"/>
      <c r="G223" s="22"/>
      <c r="H223" s="13">
        <f>H224</f>
        <v>13280.48</v>
      </c>
      <c r="I223" s="13">
        <f t="shared" ref="I223:O223" si="93">I224</f>
        <v>13280.48</v>
      </c>
      <c r="J223" s="13">
        <f t="shared" si="93"/>
        <v>0</v>
      </c>
      <c r="K223" s="13">
        <f t="shared" si="93"/>
        <v>0</v>
      </c>
      <c r="L223" s="13">
        <f t="shared" si="93"/>
        <v>0</v>
      </c>
      <c r="M223" s="13">
        <f t="shared" si="93"/>
        <v>0</v>
      </c>
      <c r="N223" s="13">
        <f t="shared" si="93"/>
        <v>0</v>
      </c>
      <c r="O223" s="13">
        <f t="shared" si="93"/>
        <v>0</v>
      </c>
      <c r="P223" s="22"/>
      <c r="Q223" s="1"/>
      <c r="R223" s="1"/>
      <c r="S223" s="1"/>
    </row>
    <row r="224" spans="1:19" s="5" customFormat="1" ht="33" customHeight="1" x14ac:dyDescent="0.25">
      <c r="A224" s="3"/>
      <c r="B224" s="3"/>
      <c r="C224" s="23" t="s">
        <v>27</v>
      </c>
      <c r="D224" s="23">
        <v>408</v>
      </c>
      <c r="E224" s="4" t="s">
        <v>21</v>
      </c>
      <c r="F224" s="4" t="s">
        <v>121</v>
      </c>
      <c r="G224" s="22">
        <v>244</v>
      </c>
      <c r="H224" s="13">
        <v>13280.48</v>
      </c>
      <c r="I224" s="13">
        <v>13280.48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  <c r="P224" s="22"/>
      <c r="Q224" s="1"/>
      <c r="R224" s="1"/>
      <c r="S224" s="1"/>
    </row>
    <row r="225" spans="1:19" s="5" customFormat="1" ht="33" customHeight="1" x14ac:dyDescent="0.25">
      <c r="A225" s="3" t="s">
        <v>288</v>
      </c>
      <c r="B225" s="3" t="s">
        <v>328</v>
      </c>
      <c r="C225" s="23"/>
      <c r="D225" s="23"/>
      <c r="E225" s="4"/>
      <c r="F225" s="4"/>
      <c r="G225" s="22"/>
      <c r="H225" s="13">
        <f>H226</f>
        <v>30140.68</v>
      </c>
      <c r="I225" s="13">
        <f t="shared" ref="I225:O225" si="94">I226</f>
        <v>30140.68</v>
      </c>
      <c r="J225" s="13">
        <f t="shared" si="94"/>
        <v>0</v>
      </c>
      <c r="K225" s="13">
        <f t="shared" si="94"/>
        <v>0</v>
      </c>
      <c r="L225" s="13">
        <f t="shared" si="94"/>
        <v>0</v>
      </c>
      <c r="M225" s="13">
        <f t="shared" si="94"/>
        <v>0</v>
      </c>
      <c r="N225" s="13">
        <f t="shared" si="94"/>
        <v>0</v>
      </c>
      <c r="O225" s="13">
        <f t="shared" si="94"/>
        <v>0</v>
      </c>
      <c r="P225" s="22"/>
      <c r="Q225" s="1"/>
      <c r="R225" s="1"/>
      <c r="S225" s="1"/>
    </row>
    <row r="226" spans="1:19" s="5" customFormat="1" ht="33" customHeight="1" x14ac:dyDescent="0.25">
      <c r="A226" s="3"/>
      <c r="B226" s="3"/>
      <c r="C226" s="23" t="s">
        <v>27</v>
      </c>
      <c r="D226" s="23">
        <v>408</v>
      </c>
      <c r="E226" s="4"/>
      <c r="F226" s="4"/>
      <c r="G226" s="22"/>
      <c r="H226" s="13">
        <f>H227</f>
        <v>30140.68</v>
      </c>
      <c r="I226" s="13">
        <f t="shared" ref="I226:O226" si="95">I227</f>
        <v>30140.68</v>
      </c>
      <c r="J226" s="13">
        <f t="shared" si="95"/>
        <v>0</v>
      </c>
      <c r="K226" s="13">
        <f t="shared" si="95"/>
        <v>0</v>
      </c>
      <c r="L226" s="13">
        <f t="shared" si="95"/>
        <v>0</v>
      </c>
      <c r="M226" s="13">
        <f t="shared" si="95"/>
        <v>0</v>
      </c>
      <c r="N226" s="13">
        <f t="shared" si="95"/>
        <v>0</v>
      </c>
      <c r="O226" s="13">
        <f t="shared" si="95"/>
        <v>0</v>
      </c>
      <c r="P226" s="22"/>
      <c r="Q226" s="1"/>
      <c r="R226" s="1"/>
      <c r="S226" s="1"/>
    </row>
    <row r="227" spans="1:19" s="5" customFormat="1" ht="33" customHeight="1" x14ac:dyDescent="0.25">
      <c r="A227" s="3"/>
      <c r="B227" s="3"/>
      <c r="C227" s="23" t="s">
        <v>27</v>
      </c>
      <c r="D227" s="23">
        <v>408</v>
      </c>
      <c r="E227" s="4" t="s">
        <v>21</v>
      </c>
      <c r="F227" s="4" t="s">
        <v>123</v>
      </c>
      <c r="G227" s="22">
        <v>244</v>
      </c>
      <c r="H227" s="13">
        <v>30140.68</v>
      </c>
      <c r="I227" s="13">
        <v>30140.68</v>
      </c>
      <c r="J227" s="13">
        <v>0</v>
      </c>
      <c r="K227" s="13">
        <v>0</v>
      </c>
      <c r="L227" s="13">
        <v>0</v>
      </c>
      <c r="M227" s="13">
        <v>0</v>
      </c>
      <c r="N227" s="13">
        <v>0</v>
      </c>
      <c r="O227" s="13">
        <v>0</v>
      </c>
      <c r="P227" s="22"/>
      <c r="Q227" s="1"/>
      <c r="R227" s="1"/>
      <c r="S227" s="1"/>
    </row>
    <row r="228" spans="1:19" s="5" customFormat="1" ht="43.5" customHeight="1" x14ac:dyDescent="0.25">
      <c r="A228" s="3" t="s">
        <v>329</v>
      </c>
      <c r="B228" s="3" t="s">
        <v>330</v>
      </c>
      <c r="C228" s="23"/>
      <c r="D228" s="23"/>
      <c r="E228" s="4"/>
      <c r="F228" s="4"/>
      <c r="G228" s="22"/>
      <c r="H228" s="13">
        <f>H229</f>
        <v>37973.71</v>
      </c>
      <c r="I228" s="13">
        <f t="shared" ref="I228:O228" si="96">I229</f>
        <v>37973.71</v>
      </c>
      <c r="J228" s="13">
        <f t="shared" si="96"/>
        <v>0</v>
      </c>
      <c r="K228" s="13">
        <f t="shared" si="96"/>
        <v>0</v>
      </c>
      <c r="L228" s="13">
        <f t="shared" si="96"/>
        <v>0</v>
      </c>
      <c r="M228" s="13">
        <f t="shared" si="96"/>
        <v>0</v>
      </c>
      <c r="N228" s="13">
        <f t="shared" si="96"/>
        <v>0</v>
      </c>
      <c r="O228" s="13">
        <f t="shared" si="96"/>
        <v>0</v>
      </c>
      <c r="P228" s="22"/>
      <c r="Q228" s="1"/>
      <c r="R228" s="1"/>
      <c r="S228" s="1"/>
    </row>
    <row r="229" spans="1:19" s="5" customFormat="1" ht="33" customHeight="1" x14ac:dyDescent="0.25">
      <c r="A229" s="3"/>
      <c r="B229" s="3"/>
      <c r="C229" s="23" t="s">
        <v>27</v>
      </c>
      <c r="D229" s="23">
        <v>408</v>
      </c>
      <c r="E229" s="4"/>
      <c r="F229" s="4"/>
      <c r="G229" s="22"/>
      <c r="H229" s="13">
        <f>H230</f>
        <v>37973.71</v>
      </c>
      <c r="I229" s="13">
        <f t="shared" ref="I229:O229" si="97">I230</f>
        <v>37973.71</v>
      </c>
      <c r="J229" s="13">
        <f t="shared" si="97"/>
        <v>0</v>
      </c>
      <c r="K229" s="13">
        <f t="shared" si="97"/>
        <v>0</v>
      </c>
      <c r="L229" s="13">
        <f t="shared" si="97"/>
        <v>0</v>
      </c>
      <c r="M229" s="13">
        <f t="shared" si="97"/>
        <v>0</v>
      </c>
      <c r="N229" s="13">
        <f t="shared" si="97"/>
        <v>0</v>
      </c>
      <c r="O229" s="13">
        <f t="shared" si="97"/>
        <v>0</v>
      </c>
      <c r="P229" s="22"/>
      <c r="Q229" s="1"/>
      <c r="R229" s="1"/>
      <c r="S229" s="1"/>
    </row>
    <row r="230" spans="1:19" s="5" customFormat="1" ht="33" customHeight="1" x14ac:dyDescent="0.25">
      <c r="A230" s="3"/>
      <c r="B230" s="3"/>
      <c r="C230" s="23" t="s">
        <v>27</v>
      </c>
      <c r="D230" s="23">
        <v>408</v>
      </c>
      <c r="E230" s="4" t="s">
        <v>21</v>
      </c>
      <c r="F230" s="4" t="s">
        <v>125</v>
      </c>
      <c r="G230" s="22">
        <v>244</v>
      </c>
      <c r="H230" s="13">
        <v>37973.71</v>
      </c>
      <c r="I230" s="13">
        <v>37973.71</v>
      </c>
      <c r="J230" s="13">
        <v>0</v>
      </c>
      <c r="K230" s="13">
        <v>0</v>
      </c>
      <c r="L230" s="13">
        <v>0</v>
      </c>
      <c r="M230" s="13">
        <v>0</v>
      </c>
      <c r="N230" s="13">
        <v>0</v>
      </c>
      <c r="O230" s="13">
        <v>0</v>
      </c>
      <c r="P230" s="22"/>
      <c r="Q230" s="1"/>
      <c r="R230" s="1"/>
      <c r="S230" s="1"/>
    </row>
    <row r="231" spans="1:19" s="5" customFormat="1" ht="40.5" customHeight="1" x14ac:dyDescent="0.25">
      <c r="A231" s="3" t="s">
        <v>264</v>
      </c>
      <c r="B231" s="3" t="s">
        <v>331</v>
      </c>
      <c r="C231" s="23"/>
      <c r="D231" s="23"/>
      <c r="E231" s="4"/>
      <c r="F231" s="4"/>
      <c r="G231" s="22"/>
      <c r="H231" s="13">
        <f>H232</f>
        <v>8424.49</v>
      </c>
      <c r="I231" s="13">
        <f t="shared" ref="I231:O231" si="98">I232</f>
        <v>8424.49</v>
      </c>
      <c r="J231" s="13">
        <f t="shared" si="98"/>
        <v>0</v>
      </c>
      <c r="K231" s="13">
        <f t="shared" si="98"/>
        <v>0</v>
      </c>
      <c r="L231" s="13">
        <f t="shared" si="98"/>
        <v>0</v>
      </c>
      <c r="M231" s="13">
        <f t="shared" si="98"/>
        <v>0</v>
      </c>
      <c r="N231" s="13">
        <f t="shared" si="98"/>
        <v>0</v>
      </c>
      <c r="O231" s="13">
        <f t="shared" si="98"/>
        <v>0</v>
      </c>
      <c r="P231" s="22"/>
      <c r="Q231" s="1"/>
      <c r="R231" s="1"/>
      <c r="S231" s="1"/>
    </row>
    <row r="232" spans="1:19" s="5" customFormat="1" ht="33" customHeight="1" x14ac:dyDescent="0.25">
      <c r="A232" s="3"/>
      <c r="B232" s="3"/>
      <c r="C232" s="23" t="s">
        <v>27</v>
      </c>
      <c r="D232" s="23">
        <v>408</v>
      </c>
      <c r="E232" s="4"/>
      <c r="F232" s="4"/>
      <c r="G232" s="22"/>
      <c r="H232" s="13">
        <f>H233</f>
        <v>8424.49</v>
      </c>
      <c r="I232" s="13">
        <f t="shared" ref="I232:O232" si="99">I233</f>
        <v>8424.49</v>
      </c>
      <c r="J232" s="13">
        <f t="shared" si="99"/>
        <v>0</v>
      </c>
      <c r="K232" s="13">
        <f t="shared" si="99"/>
        <v>0</v>
      </c>
      <c r="L232" s="13">
        <f t="shared" si="99"/>
        <v>0</v>
      </c>
      <c r="M232" s="13">
        <f t="shared" si="99"/>
        <v>0</v>
      </c>
      <c r="N232" s="13">
        <f t="shared" si="99"/>
        <v>0</v>
      </c>
      <c r="O232" s="13">
        <f t="shared" si="99"/>
        <v>0</v>
      </c>
      <c r="P232" s="22"/>
      <c r="Q232" s="1"/>
      <c r="R232" s="1"/>
      <c r="S232" s="1"/>
    </row>
    <row r="233" spans="1:19" s="5" customFormat="1" ht="33" customHeight="1" x14ac:dyDescent="0.25">
      <c r="A233" s="3"/>
      <c r="B233" s="3"/>
      <c r="C233" s="23" t="s">
        <v>27</v>
      </c>
      <c r="D233" s="23">
        <v>408</v>
      </c>
      <c r="E233" s="4" t="s">
        <v>21</v>
      </c>
      <c r="F233" s="4" t="s">
        <v>127</v>
      </c>
      <c r="G233" s="22">
        <v>244</v>
      </c>
      <c r="H233" s="13">
        <v>8424.49</v>
      </c>
      <c r="I233" s="13">
        <v>8424.49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  <c r="P233" s="22"/>
      <c r="Q233" s="1"/>
      <c r="R233" s="1"/>
      <c r="S233" s="1"/>
    </row>
    <row r="234" spans="1:19" s="5" customFormat="1" ht="53.25" customHeight="1" x14ac:dyDescent="0.25">
      <c r="A234" s="3" t="s">
        <v>332</v>
      </c>
      <c r="B234" s="3" t="s">
        <v>333</v>
      </c>
      <c r="C234" s="23"/>
      <c r="D234" s="23"/>
      <c r="E234" s="4"/>
      <c r="F234" s="4"/>
      <c r="G234" s="22"/>
      <c r="H234" s="13">
        <f>H235</f>
        <v>36298.67</v>
      </c>
      <c r="I234" s="13">
        <f t="shared" ref="I234:O234" si="100">I235</f>
        <v>36298.67</v>
      </c>
      <c r="J234" s="13">
        <f t="shared" si="100"/>
        <v>0</v>
      </c>
      <c r="K234" s="13">
        <f t="shared" si="100"/>
        <v>0</v>
      </c>
      <c r="L234" s="13">
        <f t="shared" si="100"/>
        <v>0</v>
      </c>
      <c r="M234" s="13">
        <f t="shared" si="100"/>
        <v>0</v>
      </c>
      <c r="N234" s="13">
        <f t="shared" si="100"/>
        <v>0</v>
      </c>
      <c r="O234" s="13">
        <f t="shared" si="100"/>
        <v>0</v>
      </c>
      <c r="P234" s="22"/>
      <c r="Q234" s="1"/>
      <c r="R234" s="1"/>
      <c r="S234" s="1"/>
    </row>
    <row r="235" spans="1:19" s="5" customFormat="1" ht="33" customHeight="1" x14ac:dyDescent="0.25">
      <c r="A235" s="3"/>
      <c r="B235" s="3"/>
      <c r="C235" s="23" t="s">
        <v>27</v>
      </c>
      <c r="D235" s="23">
        <v>408</v>
      </c>
      <c r="E235" s="4"/>
      <c r="F235" s="4"/>
      <c r="G235" s="22"/>
      <c r="H235" s="13">
        <f>H236</f>
        <v>36298.67</v>
      </c>
      <c r="I235" s="13">
        <f t="shared" ref="I235:O235" si="101">I236</f>
        <v>36298.67</v>
      </c>
      <c r="J235" s="13">
        <f t="shared" si="101"/>
        <v>0</v>
      </c>
      <c r="K235" s="13">
        <f t="shared" si="101"/>
        <v>0</v>
      </c>
      <c r="L235" s="13">
        <f t="shared" si="101"/>
        <v>0</v>
      </c>
      <c r="M235" s="13">
        <f t="shared" si="101"/>
        <v>0</v>
      </c>
      <c r="N235" s="13">
        <f t="shared" si="101"/>
        <v>0</v>
      </c>
      <c r="O235" s="13">
        <f t="shared" si="101"/>
        <v>0</v>
      </c>
      <c r="P235" s="22"/>
      <c r="Q235" s="1"/>
      <c r="R235" s="1"/>
      <c r="S235" s="1"/>
    </row>
    <row r="236" spans="1:19" s="5" customFormat="1" ht="33" customHeight="1" x14ac:dyDescent="0.25">
      <c r="A236" s="3"/>
      <c r="B236" s="3"/>
      <c r="C236" s="23" t="s">
        <v>27</v>
      </c>
      <c r="D236" s="23">
        <v>408</v>
      </c>
      <c r="E236" s="4" t="s">
        <v>21</v>
      </c>
      <c r="F236" s="4" t="s">
        <v>129</v>
      </c>
      <c r="G236" s="22">
        <v>244</v>
      </c>
      <c r="H236" s="13">
        <v>36298.67</v>
      </c>
      <c r="I236" s="13">
        <v>36298.67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22"/>
      <c r="Q236" s="1"/>
      <c r="R236" s="1"/>
      <c r="S236" s="1"/>
    </row>
    <row r="237" spans="1:19" s="5" customFormat="1" ht="51" customHeight="1" x14ac:dyDescent="0.25">
      <c r="A237" s="3" t="s">
        <v>334</v>
      </c>
      <c r="B237" s="3" t="s">
        <v>335</v>
      </c>
      <c r="C237" s="23"/>
      <c r="D237" s="23"/>
      <c r="E237" s="4"/>
      <c r="F237" s="4"/>
      <c r="G237" s="22"/>
      <c r="H237" s="13">
        <f>H238</f>
        <v>68239.08</v>
      </c>
      <c r="I237" s="13">
        <f t="shared" ref="I237:O237" si="102">I238</f>
        <v>68239.08</v>
      </c>
      <c r="J237" s="13">
        <f t="shared" si="102"/>
        <v>0</v>
      </c>
      <c r="K237" s="13">
        <f t="shared" si="102"/>
        <v>0</v>
      </c>
      <c r="L237" s="13">
        <f t="shared" si="102"/>
        <v>0</v>
      </c>
      <c r="M237" s="13">
        <f t="shared" si="102"/>
        <v>0</v>
      </c>
      <c r="N237" s="13">
        <f t="shared" si="102"/>
        <v>0</v>
      </c>
      <c r="O237" s="13">
        <f t="shared" si="102"/>
        <v>0</v>
      </c>
      <c r="P237" s="22"/>
      <c r="Q237" s="1"/>
      <c r="R237" s="1"/>
      <c r="S237" s="1"/>
    </row>
    <row r="238" spans="1:19" s="5" customFormat="1" ht="33" customHeight="1" x14ac:dyDescent="0.25">
      <c r="A238" s="3"/>
      <c r="B238" s="3"/>
      <c r="C238" s="23" t="s">
        <v>27</v>
      </c>
      <c r="D238" s="23">
        <v>408</v>
      </c>
      <c r="E238" s="4"/>
      <c r="F238" s="4"/>
      <c r="G238" s="22"/>
      <c r="H238" s="13">
        <f>H239</f>
        <v>68239.08</v>
      </c>
      <c r="I238" s="13">
        <f t="shared" ref="I238:O238" si="103">I239</f>
        <v>68239.08</v>
      </c>
      <c r="J238" s="13">
        <f t="shared" si="103"/>
        <v>0</v>
      </c>
      <c r="K238" s="13">
        <f t="shared" si="103"/>
        <v>0</v>
      </c>
      <c r="L238" s="13">
        <f t="shared" si="103"/>
        <v>0</v>
      </c>
      <c r="M238" s="13">
        <f t="shared" si="103"/>
        <v>0</v>
      </c>
      <c r="N238" s="13">
        <f t="shared" si="103"/>
        <v>0</v>
      </c>
      <c r="O238" s="13">
        <f t="shared" si="103"/>
        <v>0</v>
      </c>
      <c r="P238" s="22"/>
      <c r="Q238" s="1"/>
      <c r="R238" s="1"/>
      <c r="S238" s="1"/>
    </row>
    <row r="239" spans="1:19" s="5" customFormat="1" ht="33" customHeight="1" x14ac:dyDescent="0.25">
      <c r="A239" s="3"/>
      <c r="B239" s="3"/>
      <c r="C239" s="23" t="s">
        <v>27</v>
      </c>
      <c r="D239" s="23">
        <v>408</v>
      </c>
      <c r="E239" s="4" t="s">
        <v>21</v>
      </c>
      <c r="F239" s="4" t="s">
        <v>131</v>
      </c>
      <c r="G239" s="22">
        <v>244</v>
      </c>
      <c r="H239" s="13">
        <v>68239.08</v>
      </c>
      <c r="I239" s="13">
        <v>68239.08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  <c r="P239" s="22"/>
      <c r="Q239" s="1"/>
      <c r="R239" s="1"/>
      <c r="S239" s="1"/>
    </row>
    <row r="240" spans="1:19" s="5" customFormat="1" ht="33" customHeight="1" x14ac:dyDescent="0.25">
      <c r="A240" s="3" t="s">
        <v>336</v>
      </c>
      <c r="B240" s="3" t="s">
        <v>337</v>
      </c>
      <c r="C240" s="23"/>
      <c r="D240" s="23"/>
      <c r="E240" s="4"/>
      <c r="F240" s="4"/>
      <c r="G240" s="22"/>
      <c r="H240" s="13">
        <f>H241</f>
        <v>11061.04</v>
      </c>
      <c r="I240" s="13">
        <f t="shared" ref="I240:O240" si="104">I241</f>
        <v>11061.04</v>
      </c>
      <c r="J240" s="13">
        <f t="shared" si="104"/>
        <v>0</v>
      </c>
      <c r="K240" s="13">
        <f t="shared" si="104"/>
        <v>0</v>
      </c>
      <c r="L240" s="13">
        <f t="shared" si="104"/>
        <v>0</v>
      </c>
      <c r="M240" s="13">
        <f t="shared" si="104"/>
        <v>0</v>
      </c>
      <c r="N240" s="13">
        <f t="shared" si="104"/>
        <v>0</v>
      </c>
      <c r="O240" s="13">
        <f t="shared" si="104"/>
        <v>0</v>
      </c>
      <c r="P240" s="22"/>
      <c r="Q240" s="1"/>
      <c r="R240" s="1"/>
      <c r="S240" s="1"/>
    </row>
    <row r="241" spans="1:19" s="5" customFormat="1" ht="31.5" customHeight="1" x14ac:dyDescent="0.25">
      <c r="A241" s="3"/>
      <c r="B241" s="3"/>
      <c r="C241" s="23" t="s">
        <v>27</v>
      </c>
      <c r="D241" s="23">
        <v>408</v>
      </c>
      <c r="E241" s="4"/>
      <c r="F241" s="4"/>
      <c r="G241" s="22"/>
      <c r="H241" s="13">
        <f>H242</f>
        <v>11061.04</v>
      </c>
      <c r="I241" s="13">
        <f t="shared" ref="I241:O241" si="105">I242</f>
        <v>11061.04</v>
      </c>
      <c r="J241" s="13">
        <f t="shared" si="105"/>
        <v>0</v>
      </c>
      <c r="K241" s="13">
        <f t="shared" si="105"/>
        <v>0</v>
      </c>
      <c r="L241" s="13">
        <f t="shared" si="105"/>
        <v>0</v>
      </c>
      <c r="M241" s="13">
        <f t="shared" si="105"/>
        <v>0</v>
      </c>
      <c r="N241" s="13">
        <f t="shared" si="105"/>
        <v>0</v>
      </c>
      <c r="O241" s="13">
        <f t="shared" si="105"/>
        <v>0</v>
      </c>
      <c r="P241" s="22"/>
      <c r="Q241" s="1"/>
      <c r="R241" s="1"/>
      <c r="S241" s="1"/>
    </row>
    <row r="242" spans="1:19" s="5" customFormat="1" ht="33" customHeight="1" x14ac:dyDescent="0.25">
      <c r="A242" s="3"/>
      <c r="B242" s="3"/>
      <c r="C242" s="23" t="s">
        <v>27</v>
      </c>
      <c r="D242" s="23">
        <v>408</v>
      </c>
      <c r="E242" s="4" t="s">
        <v>21</v>
      </c>
      <c r="F242" s="4" t="s">
        <v>133</v>
      </c>
      <c r="G242" s="22">
        <v>244</v>
      </c>
      <c r="H242" s="13">
        <v>11061.04</v>
      </c>
      <c r="I242" s="13">
        <v>11061.04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22"/>
      <c r="Q242" s="1"/>
      <c r="R242" s="1"/>
      <c r="S242" s="1"/>
    </row>
    <row r="243" spans="1:19" s="5" customFormat="1" ht="44.25" customHeight="1" x14ac:dyDescent="0.25">
      <c r="A243" s="3" t="s">
        <v>338</v>
      </c>
      <c r="B243" s="3" t="s">
        <v>340</v>
      </c>
      <c r="C243" s="23"/>
      <c r="D243" s="23"/>
      <c r="E243" s="4"/>
      <c r="F243" s="4"/>
      <c r="G243" s="22"/>
      <c r="H243" s="13">
        <f>H244</f>
        <v>105060.82</v>
      </c>
      <c r="I243" s="13">
        <f t="shared" ref="I243:O243" si="106">I244</f>
        <v>105060.82</v>
      </c>
      <c r="J243" s="13">
        <f t="shared" si="106"/>
        <v>0</v>
      </c>
      <c r="K243" s="13">
        <f t="shared" si="106"/>
        <v>0</v>
      </c>
      <c r="L243" s="13">
        <f t="shared" si="106"/>
        <v>0</v>
      </c>
      <c r="M243" s="13">
        <f t="shared" si="106"/>
        <v>0</v>
      </c>
      <c r="N243" s="13">
        <f t="shared" si="106"/>
        <v>0</v>
      </c>
      <c r="O243" s="13">
        <f t="shared" si="106"/>
        <v>0</v>
      </c>
      <c r="P243" s="22"/>
      <c r="Q243" s="1"/>
      <c r="R243" s="1"/>
      <c r="S243" s="1"/>
    </row>
    <row r="244" spans="1:19" s="5" customFormat="1" ht="33" customHeight="1" x14ac:dyDescent="0.25">
      <c r="A244" s="3"/>
      <c r="B244" s="3"/>
      <c r="C244" s="23" t="s">
        <v>27</v>
      </c>
      <c r="D244" s="23">
        <v>408</v>
      </c>
      <c r="E244" s="4"/>
      <c r="F244" s="4"/>
      <c r="G244" s="22"/>
      <c r="H244" s="13">
        <f>H245</f>
        <v>105060.82</v>
      </c>
      <c r="I244" s="13">
        <f t="shared" ref="I244:O244" si="107">I245</f>
        <v>105060.82</v>
      </c>
      <c r="J244" s="13">
        <f t="shared" si="107"/>
        <v>0</v>
      </c>
      <c r="K244" s="13">
        <f t="shared" si="107"/>
        <v>0</v>
      </c>
      <c r="L244" s="13">
        <f t="shared" si="107"/>
        <v>0</v>
      </c>
      <c r="M244" s="13">
        <f t="shared" si="107"/>
        <v>0</v>
      </c>
      <c r="N244" s="13">
        <f t="shared" si="107"/>
        <v>0</v>
      </c>
      <c r="O244" s="13">
        <f t="shared" si="107"/>
        <v>0</v>
      </c>
      <c r="P244" s="22"/>
      <c r="Q244" s="1"/>
      <c r="R244" s="1"/>
      <c r="S244" s="1"/>
    </row>
    <row r="245" spans="1:19" s="5" customFormat="1" ht="33" customHeight="1" x14ac:dyDescent="0.25">
      <c r="A245" s="3"/>
      <c r="B245" s="3"/>
      <c r="C245" s="23" t="s">
        <v>27</v>
      </c>
      <c r="D245" s="23">
        <v>408</v>
      </c>
      <c r="E245" s="4" t="s">
        <v>21</v>
      </c>
      <c r="F245" s="4" t="s">
        <v>339</v>
      </c>
      <c r="G245" s="22">
        <v>244</v>
      </c>
      <c r="H245" s="13">
        <v>105060.82</v>
      </c>
      <c r="I245" s="13">
        <v>105060.82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22"/>
      <c r="Q245" s="1"/>
      <c r="R245" s="1"/>
      <c r="S245" s="1"/>
    </row>
    <row r="246" spans="1:19" s="5" customFormat="1" ht="51.75" customHeight="1" x14ac:dyDescent="0.25">
      <c r="A246" s="3" t="s">
        <v>341</v>
      </c>
      <c r="B246" s="3" t="s">
        <v>343</v>
      </c>
      <c r="C246" s="23"/>
      <c r="D246" s="23"/>
      <c r="E246" s="4"/>
      <c r="F246" s="4"/>
      <c r="G246" s="22"/>
      <c r="H246" s="13">
        <f>H247</f>
        <v>12765.02</v>
      </c>
      <c r="I246" s="13">
        <f t="shared" ref="I246:O246" si="108">I247</f>
        <v>12765.02</v>
      </c>
      <c r="J246" s="13">
        <f t="shared" si="108"/>
        <v>0</v>
      </c>
      <c r="K246" s="13">
        <f t="shared" si="108"/>
        <v>0</v>
      </c>
      <c r="L246" s="13">
        <f t="shared" si="108"/>
        <v>0</v>
      </c>
      <c r="M246" s="13">
        <f t="shared" si="108"/>
        <v>0</v>
      </c>
      <c r="N246" s="13">
        <f t="shared" si="108"/>
        <v>0</v>
      </c>
      <c r="O246" s="13">
        <f t="shared" si="108"/>
        <v>0</v>
      </c>
      <c r="P246" s="22"/>
      <c r="Q246" s="1"/>
      <c r="R246" s="1"/>
      <c r="S246" s="1"/>
    </row>
    <row r="247" spans="1:19" s="5" customFormat="1" ht="33" customHeight="1" x14ac:dyDescent="0.25">
      <c r="A247" s="3"/>
      <c r="B247" s="3"/>
      <c r="C247" s="23" t="s">
        <v>27</v>
      </c>
      <c r="D247" s="23">
        <v>408</v>
      </c>
      <c r="E247" s="4"/>
      <c r="F247" s="4"/>
      <c r="G247" s="22"/>
      <c r="H247" s="13">
        <f>H248</f>
        <v>12765.02</v>
      </c>
      <c r="I247" s="13">
        <f t="shared" ref="I247:O247" si="109">I248</f>
        <v>12765.02</v>
      </c>
      <c r="J247" s="13">
        <f t="shared" si="109"/>
        <v>0</v>
      </c>
      <c r="K247" s="13">
        <f t="shared" si="109"/>
        <v>0</v>
      </c>
      <c r="L247" s="13">
        <f t="shared" si="109"/>
        <v>0</v>
      </c>
      <c r="M247" s="13">
        <f t="shared" si="109"/>
        <v>0</v>
      </c>
      <c r="N247" s="13">
        <f t="shared" si="109"/>
        <v>0</v>
      </c>
      <c r="O247" s="13">
        <f t="shared" si="109"/>
        <v>0</v>
      </c>
      <c r="P247" s="22"/>
      <c r="Q247" s="1"/>
      <c r="R247" s="1"/>
      <c r="S247" s="1"/>
    </row>
    <row r="248" spans="1:19" s="5" customFormat="1" ht="33" customHeight="1" x14ac:dyDescent="0.25">
      <c r="A248" s="3"/>
      <c r="B248" s="3"/>
      <c r="C248" s="23" t="s">
        <v>27</v>
      </c>
      <c r="D248" s="23">
        <v>408</v>
      </c>
      <c r="E248" s="4" t="s">
        <v>21</v>
      </c>
      <c r="F248" s="4" t="s">
        <v>342</v>
      </c>
      <c r="G248" s="22">
        <v>244</v>
      </c>
      <c r="H248" s="13">
        <v>12765.02</v>
      </c>
      <c r="I248" s="13">
        <v>12765.02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  <c r="P248" s="22"/>
      <c r="Q248" s="1"/>
      <c r="R248" s="1"/>
      <c r="S248" s="1"/>
    </row>
    <row r="249" spans="1:19" s="5" customFormat="1" ht="33.75" customHeight="1" x14ac:dyDescent="0.25">
      <c r="A249" s="3" t="s">
        <v>344</v>
      </c>
      <c r="B249" s="3" t="s">
        <v>345</v>
      </c>
      <c r="C249" s="23"/>
      <c r="D249" s="23"/>
      <c r="E249" s="4"/>
      <c r="F249" s="4"/>
      <c r="G249" s="22"/>
      <c r="H249" s="13">
        <f>H250</f>
        <v>112585.32</v>
      </c>
      <c r="I249" s="13">
        <f t="shared" ref="I249:O249" si="110">I250</f>
        <v>112585.32</v>
      </c>
      <c r="J249" s="13">
        <f t="shared" si="110"/>
        <v>0</v>
      </c>
      <c r="K249" s="13">
        <f t="shared" si="110"/>
        <v>0</v>
      </c>
      <c r="L249" s="13">
        <f t="shared" si="110"/>
        <v>0</v>
      </c>
      <c r="M249" s="13">
        <f t="shared" si="110"/>
        <v>0</v>
      </c>
      <c r="N249" s="13">
        <f t="shared" si="110"/>
        <v>0</v>
      </c>
      <c r="O249" s="13">
        <f t="shared" si="110"/>
        <v>0</v>
      </c>
      <c r="P249" s="22"/>
      <c r="Q249" s="1"/>
      <c r="R249" s="1"/>
      <c r="S249" s="1"/>
    </row>
    <row r="250" spans="1:19" s="5" customFormat="1" ht="33" customHeight="1" x14ac:dyDescent="0.25">
      <c r="A250" s="3"/>
      <c r="B250" s="3"/>
      <c r="C250" s="23" t="s">
        <v>27</v>
      </c>
      <c r="D250" s="23">
        <v>408</v>
      </c>
      <c r="E250" s="4"/>
      <c r="F250" s="4"/>
      <c r="G250" s="22"/>
      <c r="H250" s="13">
        <f>H251</f>
        <v>112585.32</v>
      </c>
      <c r="I250" s="13">
        <f t="shared" ref="I250:O250" si="111">I251</f>
        <v>112585.32</v>
      </c>
      <c r="J250" s="13">
        <f t="shared" si="111"/>
        <v>0</v>
      </c>
      <c r="K250" s="13">
        <f t="shared" si="111"/>
        <v>0</v>
      </c>
      <c r="L250" s="13">
        <f t="shared" si="111"/>
        <v>0</v>
      </c>
      <c r="M250" s="13">
        <f t="shared" si="111"/>
        <v>0</v>
      </c>
      <c r="N250" s="13">
        <f t="shared" si="111"/>
        <v>0</v>
      </c>
      <c r="O250" s="13">
        <f t="shared" si="111"/>
        <v>0</v>
      </c>
      <c r="P250" s="22"/>
      <c r="Q250" s="1"/>
      <c r="R250" s="1"/>
      <c r="S250" s="1"/>
    </row>
    <row r="251" spans="1:19" s="5" customFormat="1" ht="33" customHeight="1" x14ac:dyDescent="0.25">
      <c r="A251" s="3"/>
      <c r="B251" s="3"/>
      <c r="C251" s="23" t="s">
        <v>27</v>
      </c>
      <c r="D251" s="23">
        <v>408</v>
      </c>
      <c r="E251" s="4" t="s">
        <v>21</v>
      </c>
      <c r="F251" s="4" t="s">
        <v>48</v>
      </c>
      <c r="G251" s="22">
        <v>244</v>
      </c>
      <c r="H251" s="13">
        <v>112585.32</v>
      </c>
      <c r="I251" s="13">
        <v>112585.32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  <c r="P251" s="22"/>
      <c r="Q251" s="1"/>
      <c r="R251" s="1"/>
      <c r="S251" s="1"/>
    </row>
    <row r="252" spans="1:19" s="5" customFormat="1" ht="34.5" customHeight="1" x14ac:dyDescent="0.25">
      <c r="A252" s="3" t="s">
        <v>346</v>
      </c>
      <c r="B252" s="3" t="s">
        <v>347</v>
      </c>
      <c r="C252" s="23"/>
      <c r="D252" s="23"/>
      <c r="E252" s="4"/>
      <c r="F252" s="4"/>
      <c r="G252" s="22"/>
      <c r="H252" s="13">
        <f>H253</f>
        <v>28903.35</v>
      </c>
      <c r="I252" s="13">
        <f t="shared" ref="I252:O252" si="112">I253</f>
        <v>28903.35</v>
      </c>
      <c r="J252" s="13">
        <f t="shared" si="112"/>
        <v>0</v>
      </c>
      <c r="K252" s="13">
        <f t="shared" si="112"/>
        <v>0</v>
      </c>
      <c r="L252" s="13">
        <f t="shared" si="112"/>
        <v>0</v>
      </c>
      <c r="M252" s="13">
        <f t="shared" si="112"/>
        <v>0</v>
      </c>
      <c r="N252" s="13">
        <f t="shared" si="112"/>
        <v>0</v>
      </c>
      <c r="O252" s="13">
        <f t="shared" si="112"/>
        <v>0</v>
      </c>
      <c r="P252" s="22"/>
      <c r="Q252" s="1"/>
      <c r="R252" s="1"/>
      <c r="S252" s="1"/>
    </row>
    <row r="253" spans="1:19" s="5" customFormat="1" ht="33" customHeight="1" x14ac:dyDescent="0.25">
      <c r="A253" s="3"/>
      <c r="B253" s="3"/>
      <c r="C253" s="23" t="s">
        <v>27</v>
      </c>
      <c r="D253" s="23">
        <v>408</v>
      </c>
      <c r="E253" s="4"/>
      <c r="F253" s="4"/>
      <c r="G253" s="22"/>
      <c r="H253" s="13">
        <f>H254</f>
        <v>28903.35</v>
      </c>
      <c r="I253" s="13">
        <f t="shared" ref="I253:O253" si="113">I254</f>
        <v>28903.35</v>
      </c>
      <c r="J253" s="13">
        <f t="shared" si="113"/>
        <v>0</v>
      </c>
      <c r="K253" s="13">
        <f t="shared" si="113"/>
        <v>0</v>
      </c>
      <c r="L253" s="13">
        <f t="shared" si="113"/>
        <v>0</v>
      </c>
      <c r="M253" s="13">
        <f t="shared" si="113"/>
        <v>0</v>
      </c>
      <c r="N253" s="13">
        <f t="shared" si="113"/>
        <v>0</v>
      </c>
      <c r="O253" s="13">
        <f t="shared" si="113"/>
        <v>0</v>
      </c>
      <c r="P253" s="22"/>
      <c r="Q253" s="1"/>
      <c r="R253" s="1"/>
      <c r="S253" s="1"/>
    </row>
    <row r="254" spans="1:19" s="5" customFormat="1" ht="33" customHeight="1" x14ac:dyDescent="0.25">
      <c r="A254" s="3"/>
      <c r="B254" s="3"/>
      <c r="C254" s="23" t="s">
        <v>27</v>
      </c>
      <c r="D254" s="23">
        <v>408</v>
      </c>
      <c r="E254" s="4" t="s">
        <v>21</v>
      </c>
      <c r="F254" s="4" t="s">
        <v>50</v>
      </c>
      <c r="G254" s="22">
        <v>244</v>
      </c>
      <c r="H254" s="13">
        <v>28903.35</v>
      </c>
      <c r="I254" s="13">
        <v>28903.35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  <c r="P254" s="22"/>
      <c r="Q254" s="1"/>
      <c r="R254" s="1"/>
      <c r="S254" s="1"/>
    </row>
    <row r="255" spans="1:19" s="5" customFormat="1" ht="41.25" customHeight="1" x14ac:dyDescent="0.25">
      <c r="A255" s="3" t="s">
        <v>348</v>
      </c>
      <c r="B255" s="3" t="s">
        <v>349</v>
      </c>
      <c r="C255" s="23"/>
      <c r="D255" s="23"/>
      <c r="E255" s="4"/>
      <c r="F255" s="4"/>
      <c r="G255" s="22"/>
      <c r="H255" s="13">
        <f>H256</f>
        <v>8122.11</v>
      </c>
      <c r="I255" s="13">
        <f t="shared" ref="I255:O255" si="114">I256</f>
        <v>8122.11</v>
      </c>
      <c r="J255" s="13">
        <f t="shared" si="114"/>
        <v>0</v>
      </c>
      <c r="K255" s="13">
        <f t="shared" si="114"/>
        <v>0</v>
      </c>
      <c r="L255" s="13">
        <f t="shared" si="114"/>
        <v>0</v>
      </c>
      <c r="M255" s="13">
        <f t="shared" si="114"/>
        <v>0</v>
      </c>
      <c r="N255" s="13">
        <f t="shared" si="114"/>
        <v>0</v>
      </c>
      <c r="O255" s="13">
        <f t="shared" si="114"/>
        <v>0</v>
      </c>
      <c r="P255" s="22"/>
      <c r="Q255" s="1"/>
      <c r="R255" s="1"/>
      <c r="S255" s="1"/>
    </row>
    <row r="256" spans="1:19" s="5" customFormat="1" ht="33" customHeight="1" x14ac:dyDescent="0.25">
      <c r="A256" s="3"/>
      <c r="B256" s="3"/>
      <c r="C256" s="23" t="s">
        <v>27</v>
      </c>
      <c r="D256" s="23">
        <v>408</v>
      </c>
      <c r="E256" s="4"/>
      <c r="F256" s="4"/>
      <c r="G256" s="22"/>
      <c r="H256" s="13">
        <f>H257</f>
        <v>8122.11</v>
      </c>
      <c r="I256" s="13">
        <f t="shared" ref="I256:O256" si="115">I257</f>
        <v>8122.11</v>
      </c>
      <c r="J256" s="13">
        <f t="shared" si="115"/>
        <v>0</v>
      </c>
      <c r="K256" s="13">
        <f t="shared" si="115"/>
        <v>0</v>
      </c>
      <c r="L256" s="13">
        <f t="shared" si="115"/>
        <v>0</v>
      </c>
      <c r="M256" s="13">
        <f t="shared" si="115"/>
        <v>0</v>
      </c>
      <c r="N256" s="13">
        <f t="shared" si="115"/>
        <v>0</v>
      </c>
      <c r="O256" s="13">
        <f t="shared" si="115"/>
        <v>0</v>
      </c>
      <c r="P256" s="22"/>
      <c r="Q256" s="1"/>
      <c r="R256" s="1"/>
      <c r="S256" s="1"/>
    </row>
    <row r="257" spans="1:19" s="5" customFormat="1" ht="33" customHeight="1" x14ac:dyDescent="0.25">
      <c r="A257" s="3"/>
      <c r="B257" s="3"/>
      <c r="C257" s="23" t="s">
        <v>27</v>
      </c>
      <c r="D257" s="23">
        <v>408</v>
      </c>
      <c r="E257" s="4" t="s">
        <v>21</v>
      </c>
      <c r="F257" s="4" t="s">
        <v>52</v>
      </c>
      <c r="G257" s="22">
        <v>244</v>
      </c>
      <c r="H257" s="13">
        <v>8122.11</v>
      </c>
      <c r="I257" s="13">
        <v>8122.11</v>
      </c>
      <c r="J257" s="13">
        <v>0</v>
      </c>
      <c r="K257" s="13">
        <v>0</v>
      </c>
      <c r="L257" s="13">
        <v>0</v>
      </c>
      <c r="M257" s="13">
        <v>0</v>
      </c>
      <c r="N257" s="13">
        <v>0</v>
      </c>
      <c r="O257" s="13">
        <v>0</v>
      </c>
      <c r="P257" s="22"/>
      <c r="Q257" s="1"/>
      <c r="R257" s="1"/>
      <c r="S257" s="1"/>
    </row>
    <row r="258" spans="1:19" s="5" customFormat="1" ht="33" customHeight="1" x14ac:dyDescent="0.25">
      <c r="A258" s="3" t="s">
        <v>350</v>
      </c>
      <c r="B258" s="3" t="s">
        <v>351</v>
      </c>
      <c r="C258" s="23"/>
      <c r="D258" s="23"/>
      <c r="E258" s="4"/>
      <c r="F258" s="4"/>
      <c r="G258" s="22"/>
      <c r="H258" s="13">
        <f>H259</f>
        <v>78573.58</v>
      </c>
      <c r="I258" s="13">
        <f t="shared" ref="I258:O258" si="116">I259</f>
        <v>78573.58</v>
      </c>
      <c r="J258" s="13">
        <f t="shared" si="116"/>
        <v>0</v>
      </c>
      <c r="K258" s="13">
        <f t="shared" si="116"/>
        <v>0</v>
      </c>
      <c r="L258" s="13">
        <f t="shared" si="116"/>
        <v>0</v>
      </c>
      <c r="M258" s="13">
        <f t="shared" si="116"/>
        <v>0</v>
      </c>
      <c r="N258" s="13">
        <f t="shared" si="116"/>
        <v>0</v>
      </c>
      <c r="O258" s="13">
        <f t="shared" si="116"/>
        <v>0</v>
      </c>
      <c r="P258" s="22"/>
      <c r="Q258" s="1"/>
      <c r="R258" s="1"/>
      <c r="S258" s="1"/>
    </row>
    <row r="259" spans="1:19" s="5" customFormat="1" ht="33" customHeight="1" x14ac:dyDescent="0.25">
      <c r="A259" s="3"/>
      <c r="B259" s="3"/>
      <c r="C259" s="23" t="s">
        <v>27</v>
      </c>
      <c r="D259" s="23">
        <v>408</v>
      </c>
      <c r="E259" s="4"/>
      <c r="F259" s="4"/>
      <c r="G259" s="22"/>
      <c r="H259" s="13">
        <f>H260</f>
        <v>78573.58</v>
      </c>
      <c r="I259" s="13">
        <f t="shared" ref="I259:O259" si="117">I260</f>
        <v>78573.58</v>
      </c>
      <c r="J259" s="13">
        <f t="shared" si="117"/>
        <v>0</v>
      </c>
      <c r="K259" s="13">
        <f t="shared" si="117"/>
        <v>0</v>
      </c>
      <c r="L259" s="13">
        <f t="shared" si="117"/>
        <v>0</v>
      </c>
      <c r="M259" s="13">
        <f t="shared" si="117"/>
        <v>0</v>
      </c>
      <c r="N259" s="13">
        <f t="shared" si="117"/>
        <v>0</v>
      </c>
      <c r="O259" s="13">
        <f t="shared" si="117"/>
        <v>0</v>
      </c>
      <c r="P259" s="22"/>
      <c r="Q259" s="1"/>
      <c r="R259" s="1"/>
      <c r="S259" s="1"/>
    </row>
    <row r="260" spans="1:19" s="5" customFormat="1" ht="33" customHeight="1" x14ac:dyDescent="0.25">
      <c r="A260" s="3"/>
      <c r="B260" s="3"/>
      <c r="C260" s="23" t="s">
        <v>27</v>
      </c>
      <c r="D260" s="23">
        <v>408</v>
      </c>
      <c r="E260" s="4" t="s">
        <v>21</v>
      </c>
      <c r="F260" s="4" t="s">
        <v>54</v>
      </c>
      <c r="G260" s="22">
        <v>244</v>
      </c>
      <c r="H260" s="13">
        <v>78573.58</v>
      </c>
      <c r="I260" s="13">
        <v>78573.58</v>
      </c>
      <c r="J260" s="13">
        <v>0</v>
      </c>
      <c r="K260" s="13">
        <v>0</v>
      </c>
      <c r="L260" s="13">
        <v>0</v>
      </c>
      <c r="M260" s="13">
        <v>0</v>
      </c>
      <c r="N260" s="13">
        <v>0</v>
      </c>
      <c r="O260" s="13">
        <v>0</v>
      </c>
      <c r="P260" s="22"/>
      <c r="Q260" s="1"/>
      <c r="R260" s="1"/>
      <c r="S260" s="1"/>
    </row>
    <row r="261" spans="1:19" s="5" customFormat="1" ht="33" customHeight="1" x14ac:dyDescent="0.25">
      <c r="A261" s="3" t="s">
        <v>352</v>
      </c>
      <c r="B261" s="3" t="s">
        <v>353</v>
      </c>
      <c r="C261" s="23"/>
      <c r="D261" s="23"/>
      <c r="E261" s="4"/>
      <c r="F261" s="4"/>
      <c r="G261" s="22"/>
      <c r="H261" s="13">
        <f>H262</f>
        <v>105963.21</v>
      </c>
      <c r="I261" s="13">
        <f t="shared" ref="I261:O261" si="118">I262</f>
        <v>105963.21</v>
      </c>
      <c r="J261" s="13">
        <f t="shared" si="118"/>
        <v>0</v>
      </c>
      <c r="K261" s="13">
        <f t="shared" si="118"/>
        <v>0</v>
      </c>
      <c r="L261" s="13">
        <f t="shared" si="118"/>
        <v>0</v>
      </c>
      <c r="M261" s="13">
        <f t="shared" si="118"/>
        <v>0</v>
      </c>
      <c r="N261" s="13">
        <f t="shared" si="118"/>
        <v>0</v>
      </c>
      <c r="O261" s="13">
        <f t="shared" si="118"/>
        <v>0</v>
      </c>
      <c r="P261" s="22"/>
      <c r="Q261" s="1"/>
      <c r="R261" s="1"/>
      <c r="S261" s="1"/>
    </row>
    <row r="262" spans="1:19" s="5" customFormat="1" ht="33" customHeight="1" x14ac:dyDescent="0.25">
      <c r="A262" s="3"/>
      <c r="B262" s="3"/>
      <c r="C262" s="23" t="s">
        <v>27</v>
      </c>
      <c r="D262" s="23">
        <v>408</v>
      </c>
      <c r="E262" s="4"/>
      <c r="F262" s="4"/>
      <c r="G262" s="22"/>
      <c r="H262" s="13">
        <f>H263</f>
        <v>105963.21</v>
      </c>
      <c r="I262" s="13">
        <f t="shared" ref="I262:O262" si="119">I263</f>
        <v>105963.21</v>
      </c>
      <c r="J262" s="13">
        <f t="shared" si="119"/>
        <v>0</v>
      </c>
      <c r="K262" s="13">
        <f t="shared" si="119"/>
        <v>0</v>
      </c>
      <c r="L262" s="13">
        <f t="shared" si="119"/>
        <v>0</v>
      </c>
      <c r="M262" s="13">
        <f t="shared" si="119"/>
        <v>0</v>
      </c>
      <c r="N262" s="13">
        <f t="shared" si="119"/>
        <v>0</v>
      </c>
      <c r="O262" s="13">
        <f t="shared" si="119"/>
        <v>0</v>
      </c>
      <c r="P262" s="22"/>
      <c r="Q262" s="1"/>
      <c r="R262" s="1"/>
      <c r="S262" s="1"/>
    </row>
    <row r="263" spans="1:19" s="5" customFormat="1" ht="33" customHeight="1" x14ac:dyDescent="0.25">
      <c r="A263" s="3"/>
      <c r="B263" s="3"/>
      <c r="C263" s="23" t="s">
        <v>27</v>
      </c>
      <c r="D263" s="23">
        <v>408</v>
      </c>
      <c r="E263" s="4" t="s">
        <v>21</v>
      </c>
      <c r="F263" s="4" t="s">
        <v>56</v>
      </c>
      <c r="G263" s="22">
        <v>244</v>
      </c>
      <c r="H263" s="13">
        <v>105963.21</v>
      </c>
      <c r="I263" s="13">
        <v>105963.21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  <c r="P263" s="22"/>
      <c r="Q263" s="1"/>
      <c r="R263" s="1"/>
      <c r="S263" s="1"/>
    </row>
    <row r="264" spans="1:19" s="5" customFormat="1" ht="40.5" customHeight="1" x14ac:dyDescent="0.25">
      <c r="A264" s="3" t="s">
        <v>354</v>
      </c>
      <c r="B264" s="3" t="s">
        <v>356</v>
      </c>
      <c r="C264" s="23"/>
      <c r="D264" s="23"/>
      <c r="E264" s="4"/>
      <c r="F264" s="4"/>
      <c r="G264" s="22"/>
      <c r="H264" s="13">
        <f>H265</f>
        <v>40402.03</v>
      </c>
      <c r="I264" s="13">
        <f t="shared" ref="I264:O264" si="120">I265</f>
        <v>40402.03</v>
      </c>
      <c r="J264" s="13">
        <f t="shared" si="120"/>
        <v>0</v>
      </c>
      <c r="K264" s="13">
        <f t="shared" si="120"/>
        <v>0</v>
      </c>
      <c r="L264" s="13">
        <f t="shared" si="120"/>
        <v>0</v>
      </c>
      <c r="M264" s="13">
        <f t="shared" si="120"/>
        <v>0</v>
      </c>
      <c r="N264" s="13">
        <f t="shared" si="120"/>
        <v>0</v>
      </c>
      <c r="O264" s="13">
        <f t="shared" si="120"/>
        <v>0</v>
      </c>
      <c r="P264" s="22"/>
      <c r="Q264" s="1"/>
      <c r="R264" s="1"/>
      <c r="S264" s="1"/>
    </row>
    <row r="265" spans="1:19" s="5" customFormat="1" ht="33" customHeight="1" x14ac:dyDescent="0.25">
      <c r="A265" s="3"/>
      <c r="B265" s="3"/>
      <c r="C265" s="23" t="s">
        <v>27</v>
      </c>
      <c r="D265" s="23">
        <v>408</v>
      </c>
      <c r="E265" s="4"/>
      <c r="F265" s="4"/>
      <c r="G265" s="22"/>
      <c r="H265" s="13">
        <f>H266</f>
        <v>40402.03</v>
      </c>
      <c r="I265" s="13">
        <f t="shared" ref="I265:O265" si="121">I266</f>
        <v>40402.03</v>
      </c>
      <c r="J265" s="13">
        <f t="shared" si="121"/>
        <v>0</v>
      </c>
      <c r="K265" s="13">
        <f t="shared" si="121"/>
        <v>0</v>
      </c>
      <c r="L265" s="13">
        <f t="shared" si="121"/>
        <v>0</v>
      </c>
      <c r="M265" s="13">
        <f t="shared" si="121"/>
        <v>0</v>
      </c>
      <c r="N265" s="13">
        <f t="shared" si="121"/>
        <v>0</v>
      </c>
      <c r="O265" s="13">
        <f t="shared" si="121"/>
        <v>0</v>
      </c>
      <c r="P265" s="22"/>
      <c r="Q265" s="1"/>
      <c r="R265" s="1"/>
      <c r="S265" s="1"/>
    </row>
    <row r="266" spans="1:19" s="5" customFormat="1" ht="33" customHeight="1" x14ac:dyDescent="0.25">
      <c r="A266" s="3"/>
      <c r="B266" s="3"/>
      <c r="C266" s="23" t="s">
        <v>27</v>
      </c>
      <c r="D266" s="23">
        <v>408</v>
      </c>
      <c r="E266" s="4" t="s">
        <v>21</v>
      </c>
      <c r="F266" s="4" t="s">
        <v>355</v>
      </c>
      <c r="G266" s="22">
        <v>244</v>
      </c>
      <c r="H266" s="13">
        <v>40402.03</v>
      </c>
      <c r="I266" s="13">
        <v>40402.03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  <c r="P266" s="22"/>
      <c r="Q266" s="1"/>
      <c r="R266" s="1"/>
      <c r="S266" s="1"/>
    </row>
    <row r="267" spans="1:19" s="5" customFormat="1" ht="33" customHeight="1" x14ac:dyDescent="0.25">
      <c r="A267" s="3" t="s">
        <v>357</v>
      </c>
      <c r="B267" s="3" t="s">
        <v>359</v>
      </c>
      <c r="C267" s="23"/>
      <c r="D267" s="23"/>
      <c r="E267" s="4"/>
      <c r="F267" s="4"/>
      <c r="G267" s="22"/>
      <c r="H267" s="13">
        <f>H268</f>
        <v>98401.63</v>
      </c>
      <c r="I267" s="13">
        <f t="shared" ref="I267:O267" si="122">I268</f>
        <v>98401.63</v>
      </c>
      <c r="J267" s="13">
        <f t="shared" si="122"/>
        <v>0</v>
      </c>
      <c r="K267" s="13">
        <f t="shared" si="122"/>
        <v>0</v>
      </c>
      <c r="L267" s="13">
        <f t="shared" si="122"/>
        <v>0</v>
      </c>
      <c r="M267" s="13">
        <f t="shared" si="122"/>
        <v>0</v>
      </c>
      <c r="N267" s="13">
        <f t="shared" si="122"/>
        <v>0</v>
      </c>
      <c r="O267" s="13">
        <f t="shared" si="122"/>
        <v>0</v>
      </c>
      <c r="P267" s="22"/>
      <c r="Q267" s="1"/>
      <c r="R267" s="1"/>
      <c r="S267" s="1"/>
    </row>
    <row r="268" spans="1:19" s="5" customFormat="1" ht="33" customHeight="1" x14ac:dyDescent="0.25">
      <c r="A268" s="3"/>
      <c r="B268" s="3"/>
      <c r="C268" s="23" t="s">
        <v>27</v>
      </c>
      <c r="D268" s="23">
        <v>408</v>
      </c>
      <c r="E268" s="4"/>
      <c r="F268" s="4"/>
      <c r="G268" s="22"/>
      <c r="H268" s="13">
        <f>H269</f>
        <v>98401.63</v>
      </c>
      <c r="I268" s="13">
        <f t="shared" ref="I268:O268" si="123">I269</f>
        <v>98401.63</v>
      </c>
      <c r="J268" s="13">
        <f t="shared" si="123"/>
        <v>0</v>
      </c>
      <c r="K268" s="13">
        <f t="shared" si="123"/>
        <v>0</v>
      </c>
      <c r="L268" s="13">
        <f t="shared" si="123"/>
        <v>0</v>
      </c>
      <c r="M268" s="13">
        <f t="shared" si="123"/>
        <v>0</v>
      </c>
      <c r="N268" s="13">
        <f t="shared" si="123"/>
        <v>0</v>
      </c>
      <c r="O268" s="13">
        <f t="shared" si="123"/>
        <v>0</v>
      </c>
      <c r="P268" s="22"/>
      <c r="Q268" s="1"/>
      <c r="R268" s="1"/>
      <c r="S268" s="1"/>
    </row>
    <row r="269" spans="1:19" s="5" customFormat="1" ht="33" customHeight="1" x14ac:dyDescent="0.25">
      <c r="A269" s="3"/>
      <c r="B269" s="3"/>
      <c r="C269" s="23" t="s">
        <v>27</v>
      </c>
      <c r="D269" s="23">
        <v>408</v>
      </c>
      <c r="E269" s="4" t="s">
        <v>21</v>
      </c>
      <c r="F269" s="4" t="s">
        <v>358</v>
      </c>
      <c r="G269" s="22">
        <v>244</v>
      </c>
      <c r="H269" s="13">
        <v>98401.63</v>
      </c>
      <c r="I269" s="13">
        <v>98401.63</v>
      </c>
      <c r="J269" s="13">
        <v>0</v>
      </c>
      <c r="K269" s="13">
        <v>0</v>
      </c>
      <c r="L269" s="13">
        <v>0</v>
      </c>
      <c r="M269" s="13">
        <v>0</v>
      </c>
      <c r="N269" s="13">
        <v>0</v>
      </c>
      <c r="O269" s="13">
        <v>0</v>
      </c>
      <c r="P269" s="22"/>
      <c r="Q269" s="1"/>
      <c r="R269" s="1"/>
      <c r="S269" s="1"/>
    </row>
    <row r="270" spans="1:19" s="5" customFormat="1" ht="33" customHeight="1" x14ac:dyDescent="0.25">
      <c r="A270" s="3" t="s">
        <v>360</v>
      </c>
      <c r="B270" s="3" t="s">
        <v>362</v>
      </c>
      <c r="C270" s="23"/>
      <c r="D270" s="23"/>
      <c r="E270" s="4"/>
      <c r="F270" s="4"/>
      <c r="G270" s="22"/>
      <c r="H270" s="13">
        <f>H271</f>
        <v>330480.77</v>
      </c>
      <c r="I270" s="13">
        <f t="shared" ref="I270:O270" si="124">I271</f>
        <v>330480.77</v>
      </c>
      <c r="J270" s="13">
        <f t="shared" si="124"/>
        <v>0</v>
      </c>
      <c r="K270" s="13">
        <f t="shared" si="124"/>
        <v>0</v>
      </c>
      <c r="L270" s="13">
        <f t="shared" si="124"/>
        <v>0</v>
      </c>
      <c r="M270" s="13">
        <f t="shared" si="124"/>
        <v>0</v>
      </c>
      <c r="N270" s="13">
        <f t="shared" si="124"/>
        <v>0</v>
      </c>
      <c r="O270" s="13">
        <f t="shared" si="124"/>
        <v>0</v>
      </c>
      <c r="P270" s="22"/>
      <c r="Q270" s="1"/>
      <c r="R270" s="1"/>
      <c r="S270" s="1"/>
    </row>
    <row r="271" spans="1:19" s="5" customFormat="1" ht="33" customHeight="1" x14ac:dyDescent="0.25">
      <c r="A271" s="3"/>
      <c r="B271" s="3"/>
      <c r="C271" s="23" t="s">
        <v>27</v>
      </c>
      <c r="D271" s="23">
        <v>408</v>
      </c>
      <c r="E271" s="4"/>
      <c r="F271" s="4"/>
      <c r="G271" s="22"/>
      <c r="H271" s="13">
        <f>H272</f>
        <v>330480.77</v>
      </c>
      <c r="I271" s="13">
        <f t="shared" ref="I271:O271" si="125">I272</f>
        <v>330480.77</v>
      </c>
      <c r="J271" s="13">
        <f t="shared" si="125"/>
        <v>0</v>
      </c>
      <c r="K271" s="13">
        <f t="shared" si="125"/>
        <v>0</v>
      </c>
      <c r="L271" s="13">
        <f t="shared" si="125"/>
        <v>0</v>
      </c>
      <c r="M271" s="13">
        <f t="shared" si="125"/>
        <v>0</v>
      </c>
      <c r="N271" s="13">
        <f t="shared" si="125"/>
        <v>0</v>
      </c>
      <c r="O271" s="13">
        <f t="shared" si="125"/>
        <v>0</v>
      </c>
      <c r="P271" s="22"/>
      <c r="Q271" s="1"/>
      <c r="R271" s="1"/>
      <c r="S271" s="1"/>
    </row>
    <row r="272" spans="1:19" s="5" customFormat="1" ht="33" customHeight="1" x14ac:dyDescent="0.25">
      <c r="A272" s="3"/>
      <c r="B272" s="3"/>
      <c r="C272" s="23" t="s">
        <v>27</v>
      </c>
      <c r="D272" s="23">
        <v>408</v>
      </c>
      <c r="E272" s="4" t="s">
        <v>21</v>
      </c>
      <c r="F272" s="4" t="s">
        <v>361</v>
      </c>
      <c r="G272" s="22">
        <v>244</v>
      </c>
      <c r="H272" s="13">
        <v>330480.77</v>
      </c>
      <c r="I272" s="13">
        <v>330480.77</v>
      </c>
      <c r="J272" s="13">
        <v>0</v>
      </c>
      <c r="K272" s="13">
        <v>0</v>
      </c>
      <c r="L272" s="13">
        <v>0</v>
      </c>
      <c r="M272" s="13">
        <v>0</v>
      </c>
      <c r="N272" s="13">
        <v>0</v>
      </c>
      <c r="O272" s="13">
        <v>0</v>
      </c>
      <c r="P272" s="22"/>
      <c r="Q272" s="1"/>
      <c r="R272" s="1"/>
      <c r="S272" s="1"/>
    </row>
    <row r="273" spans="1:19" s="5" customFormat="1" ht="33" customHeight="1" x14ac:dyDescent="0.25">
      <c r="A273" s="3" t="s">
        <v>363</v>
      </c>
      <c r="B273" s="3" t="s">
        <v>365</v>
      </c>
      <c r="C273" s="23"/>
      <c r="D273" s="23"/>
      <c r="E273" s="4"/>
      <c r="F273" s="4"/>
      <c r="G273" s="22"/>
      <c r="H273" s="13">
        <f>H274</f>
        <v>293796.06</v>
      </c>
      <c r="I273" s="13">
        <f t="shared" ref="I273:O273" si="126">I274</f>
        <v>293796.06</v>
      </c>
      <c r="J273" s="13">
        <f t="shared" si="126"/>
        <v>0</v>
      </c>
      <c r="K273" s="13">
        <f t="shared" si="126"/>
        <v>0</v>
      </c>
      <c r="L273" s="13">
        <f t="shared" si="126"/>
        <v>0</v>
      </c>
      <c r="M273" s="13">
        <f t="shared" si="126"/>
        <v>0</v>
      </c>
      <c r="N273" s="13">
        <f t="shared" si="126"/>
        <v>0</v>
      </c>
      <c r="O273" s="13">
        <f t="shared" si="126"/>
        <v>0</v>
      </c>
      <c r="P273" s="22"/>
      <c r="Q273" s="1"/>
      <c r="R273" s="1"/>
      <c r="S273" s="1"/>
    </row>
    <row r="274" spans="1:19" s="5" customFormat="1" ht="31.5" customHeight="1" x14ac:dyDescent="0.25">
      <c r="A274" s="3"/>
      <c r="B274" s="3"/>
      <c r="C274" s="23" t="s">
        <v>27</v>
      </c>
      <c r="D274" s="23">
        <v>408</v>
      </c>
      <c r="E274" s="4"/>
      <c r="F274" s="4"/>
      <c r="G274" s="22"/>
      <c r="H274" s="13">
        <f>H275</f>
        <v>293796.06</v>
      </c>
      <c r="I274" s="13">
        <f t="shared" ref="I274:O274" si="127">I275</f>
        <v>293796.06</v>
      </c>
      <c r="J274" s="13">
        <f t="shared" si="127"/>
        <v>0</v>
      </c>
      <c r="K274" s="13">
        <f t="shared" si="127"/>
        <v>0</v>
      </c>
      <c r="L274" s="13">
        <f t="shared" si="127"/>
        <v>0</v>
      </c>
      <c r="M274" s="13">
        <f t="shared" si="127"/>
        <v>0</v>
      </c>
      <c r="N274" s="13">
        <f t="shared" si="127"/>
        <v>0</v>
      </c>
      <c r="O274" s="13">
        <f t="shared" si="127"/>
        <v>0</v>
      </c>
      <c r="P274" s="22"/>
      <c r="Q274" s="1"/>
      <c r="R274" s="1"/>
      <c r="S274" s="1"/>
    </row>
    <row r="275" spans="1:19" s="5" customFormat="1" ht="29.25" customHeight="1" x14ac:dyDescent="0.25">
      <c r="A275" s="3"/>
      <c r="B275" s="3"/>
      <c r="C275" s="23" t="s">
        <v>27</v>
      </c>
      <c r="D275" s="23">
        <v>408</v>
      </c>
      <c r="E275" s="4" t="s">
        <v>21</v>
      </c>
      <c r="F275" s="4" t="s">
        <v>364</v>
      </c>
      <c r="G275" s="22">
        <v>244</v>
      </c>
      <c r="H275" s="13">
        <v>293796.06</v>
      </c>
      <c r="I275" s="13">
        <v>293796.06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  <c r="P275" s="22"/>
      <c r="Q275" s="1"/>
      <c r="R275" s="1"/>
      <c r="S275" s="1"/>
    </row>
    <row r="276" spans="1:19" s="5" customFormat="1" ht="43.5" customHeight="1" x14ac:dyDescent="0.25">
      <c r="A276" s="3" t="s">
        <v>366</v>
      </c>
      <c r="B276" s="3" t="s">
        <v>368</v>
      </c>
      <c r="C276" s="23"/>
      <c r="D276" s="23"/>
      <c r="E276" s="4"/>
      <c r="F276" s="4"/>
      <c r="G276" s="22"/>
      <c r="H276" s="13">
        <f>H277</f>
        <v>95348.37</v>
      </c>
      <c r="I276" s="13">
        <f t="shared" ref="I276:O276" si="128">I277</f>
        <v>95348.37</v>
      </c>
      <c r="J276" s="13">
        <f t="shared" si="128"/>
        <v>0</v>
      </c>
      <c r="K276" s="13">
        <f t="shared" si="128"/>
        <v>0</v>
      </c>
      <c r="L276" s="13">
        <f t="shared" si="128"/>
        <v>0</v>
      </c>
      <c r="M276" s="13">
        <f t="shared" si="128"/>
        <v>0</v>
      </c>
      <c r="N276" s="13">
        <f t="shared" si="128"/>
        <v>0</v>
      </c>
      <c r="O276" s="13">
        <f t="shared" si="128"/>
        <v>0</v>
      </c>
      <c r="P276" s="22"/>
      <c r="Q276" s="1"/>
      <c r="R276" s="1"/>
      <c r="S276" s="1"/>
    </row>
    <row r="277" spans="1:19" s="5" customFormat="1" ht="29.25" customHeight="1" x14ac:dyDescent="0.25">
      <c r="A277" s="3"/>
      <c r="B277" s="3"/>
      <c r="C277" s="23" t="s">
        <v>27</v>
      </c>
      <c r="D277" s="23">
        <v>408</v>
      </c>
      <c r="E277" s="4"/>
      <c r="F277" s="4"/>
      <c r="G277" s="22"/>
      <c r="H277" s="13">
        <f>H278</f>
        <v>95348.37</v>
      </c>
      <c r="I277" s="13">
        <f t="shared" ref="I277:O277" si="129">I278</f>
        <v>95348.37</v>
      </c>
      <c r="J277" s="13">
        <f t="shared" si="129"/>
        <v>0</v>
      </c>
      <c r="K277" s="13">
        <f t="shared" si="129"/>
        <v>0</v>
      </c>
      <c r="L277" s="13">
        <f t="shared" si="129"/>
        <v>0</v>
      </c>
      <c r="M277" s="13">
        <f t="shared" si="129"/>
        <v>0</v>
      </c>
      <c r="N277" s="13">
        <f t="shared" si="129"/>
        <v>0</v>
      </c>
      <c r="O277" s="13">
        <f t="shared" si="129"/>
        <v>0</v>
      </c>
      <c r="P277" s="22"/>
      <c r="Q277" s="1"/>
      <c r="R277" s="1"/>
      <c r="S277" s="1"/>
    </row>
    <row r="278" spans="1:19" s="5" customFormat="1" ht="29.25" customHeight="1" x14ac:dyDescent="0.25">
      <c r="A278" s="3"/>
      <c r="B278" s="3"/>
      <c r="C278" s="23" t="s">
        <v>27</v>
      </c>
      <c r="D278" s="23">
        <v>408</v>
      </c>
      <c r="E278" s="4" t="s">
        <v>21</v>
      </c>
      <c r="F278" s="4" t="s">
        <v>367</v>
      </c>
      <c r="G278" s="22">
        <v>244</v>
      </c>
      <c r="H278" s="13">
        <v>95348.37</v>
      </c>
      <c r="I278" s="13">
        <v>95348.37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  <c r="P278" s="22"/>
      <c r="Q278" s="1"/>
      <c r="R278" s="1"/>
      <c r="S278" s="1"/>
    </row>
    <row r="279" spans="1:19" s="5" customFormat="1" ht="42" customHeight="1" x14ac:dyDescent="0.25">
      <c r="A279" s="3" t="s">
        <v>369</v>
      </c>
      <c r="B279" s="3" t="s">
        <v>371</v>
      </c>
      <c r="C279" s="23"/>
      <c r="D279" s="23"/>
      <c r="E279" s="4"/>
      <c r="F279" s="4"/>
      <c r="G279" s="22"/>
      <c r="H279" s="13">
        <f>H280</f>
        <v>53947.09</v>
      </c>
      <c r="I279" s="13">
        <f t="shared" ref="I279:O279" si="130">I280</f>
        <v>53947.09</v>
      </c>
      <c r="J279" s="13">
        <f t="shared" si="130"/>
        <v>0</v>
      </c>
      <c r="K279" s="13">
        <f t="shared" si="130"/>
        <v>0</v>
      </c>
      <c r="L279" s="13">
        <f t="shared" si="130"/>
        <v>0</v>
      </c>
      <c r="M279" s="13">
        <f t="shared" si="130"/>
        <v>0</v>
      </c>
      <c r="N279" s="13">
        <f t="shared" si="130"/>
        <v>0</v>
      </c>
      <c r="O279" s="13">
        <f t="shared" si="130"/>
        <v>0</v>
      </c>
      <c r="P279" s="22"/>
      <c r="Q279" s="1"/>
      <c r="R279" s="1"/>
      <c r="S279" s="1"/>
    </row>
    <row r="280" spans="1:19" s="5" customFormat="1" ht="29.25" customHeight="1" x14ac:dyDescent="0.25">
      <c r="A280" s="3"/>
      <c r="B280" s="3"/>
      <c r="C280" s="23" t="s">
        <v>27</v>
      </c>
      <c r="D280" s="23">
        <v>408</v>
      </c>
      <c r="E280" s="4"/>
      <c r="F280" s="4"/>
      <c r="G280" s="22"/>
      <c r="H280" s="13">
        <f>H281</f>
        <v>53947.09</v>
      </c>
      <c r="I280" s="13">
        <f t="shared" ref="I280:O280" si="131">I281</f>
        <v>53947.09</v>
      </c>
      <c r="J280" s="13">
        <f t="shared" si="131"/>
        <v>0</v>
      </c>
      <c r="K280" s="13">
        <f t="shared" si="131"/>
        <v>0</v>
      </c>
      <c r="L280" s="13">
        <f t="shared" si="131"/>
        <v>0</v>
      </c>
      <c r="M280" s="13">
        <f t="shared" si="131"/>
        <v>0</v>
      </c>
      <c r="N280" s="13">
        <f t="shared" si="131"/>
        <v>0</v>
      </c>
      <c r="O280" s="13">
        <f t="shared" si="131"/>
        <v>0</v>
      </c>
      <c r="P280" s="22"/>
      <c r="Q280" s="1"/>
      <c r="R280" s="1"/>
      <c r="S280" s="1"/>
    </row>
    <row r="281" spans="1:19" s="5" customFormat="1" ht="29.25" customHeight="1" x14ac:dyDescent="0.25">
      <c r="A281" s="3"/>
      <c r="B281" s="3"/>
      <c r="C281" s="23" t="s">
        <v>27</v>
      </c>
      <c r="D281" s="23">
        <v>408</v>
      </c>
      <c r="E281" s="4" t="s">
        <v>21</v>
      </c>
      <c r="F281" s="4" t="s">
        <v>370</v>
      </c>
      <c r="G281" s="22">
        <v>244</v>
      </c>
      <c r="H281" s="13">
        <v>53947.09</v>
      </c>
      <c r="I281" s="13">
        <v>53947.09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  <c r="P281" s="22"/>
      <c r="Q281" s="1"/>
      <c r="R281" s="1"/>
      <c r="S281" s="1"/>
    </row>
    <row r="282" spans="1:19" s="5" customFormat="1" ht="76.5" customHeight="1" x14ac:dyDescent="0.25">
      <c r="A282" s="3" t="s">
        <v>372</v>
      </c>
      <c r="B282" s="3" t="s">
        <v>374</v>
      </c>
      <c r="C282" s="23"/>
      <c r="D282" s="23"/>
      <c r="E282" s="4"/>
      <c r="F282" s="4"/>
      <c r="G282" s="22"/>
      <c r="H282" s="13">
        <f>H283</f>
        <v>137918.62</v>
      </c>
      <c r="I282" s="13">
        <f t="shared" ref="I282:O282" si="132">I283</f>
        <v>137918.62</v>
      </c>
      <c r="J282" s="13">
        <f t="shared" si="132"/>
        <v>0</v>
      </c>
      <c r="K282" s="13">
        <f t="shared" si="132"/>
        <v>0</v>
      </c>
      <c r="L282" s="13">
        <f t="shared" si="132"/>
        <v>0</v>
      </c>
      <c r="M282" s="13">
        <f t="shared" si="132"/>
        <v>0</v>
      </c>
      <c r="N282" s="13">
        <f t="shared" si="132"/>
        <v>0</v>
      </c>
      <c r="O282" s="13">
        <f t="shared" si="132"/>
        <v>0</v>
      </c>
      <c r="P282" s="22"/>
      <c r="Q282" s="1"/>
      <c r="R282" s="1"/>
      <c r="S282" s="1"/>
    </row>
    <row r="283" spans="1:19" s="5" customFormat="1" ht="29.25" customHeight="1" x14ac:dyDescent="0.25">
      <c r="A283" s="3"/>
      <c r="B283" s="3"/>
      <c r="C283" s="23" t="s">
        <v>27</v>
      </c>
      <c r="D283" s="23">
        <v>408</v>
      </c>
      <c r="E283" s="4"/>
      <c r="F283" s="4"/>
      <c r="G283" s="22"/>
      <c r="H283" s="13">
        <f>H284</f>
        <v>137918.62</v>
      </c>
      <c r="I283" s="13">
        <f t="shared" ref="I283:O283" si="133">I284</f>
        <v>137918.62</v>
      </c>
      <c r="J283" s="13">
        <f t="shared" si="133"/>
        <v>0</v>
      </c>
      <c r="K283" s="13">
        <f t="shared" si="133"/>
        <v>0</v>
      </c>
      <c r="L283" s="13">
        <f t="shared" si="133"/>
        <v>0</v>
      </c>
      <c r="M283" s="13">
        <f t="shared" si="133"/>
        <v>0</v>
      </c>
      <c r="N283" s="13">
        <f t="shared" si="133"/>
        <v>0</v>
      </c>
      <c r="O283" s="13">
        <f t="shared" si="133"/>
        <v>0</v>
      </c>
      <c r="P283" s="22"/>
      <c r="Q283" s="1"/>
      <c r="R283" s="1"/>
      <c r="S283" s="1"/>
    </row>
    <row r="284" spans="1:19" s="5" customFormat="1" ht="29.25" customHeight="1" x14ac:dyDescent="0.25">
      <c r="A284" s="3"/>
      <c r="B284" s="3"/>
      <c r="C284" s="23" t="s">
        <v>27</v>
      </c>
      <c r="D284" s="23">
        <v>408</v>
      </c>
      <c r="E284" s="4" t="s">
        <v>21</v>
      </c>
      <c r="F284" s="4" t="s">
        <v>373</v>
      </c>
      <c r="G284" s="22">
        <v>244</v>
      </c>
      <c r="H284" s="13">
        <v>137918.62</v>
      </c>
      <c r="I284" s="13">
        <v>137918.62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  <c r="P284" s="22"/>
      <c r="Q284" s="1"/>
      <c r="R284" s="1"/>
      <c r="S284" s="1"/>
    </row>
    <row r="285" spans="1:19" s="5" customFormat="1" ht="33" customHeight="1" x14ac:dyDescent="0.25">
      <c r="A285" s="3" t="s">
        <v>375</v>
      </c>
      <c r="B285" s="3" t="s">
        <v>377</v>
      </c>
      <c r="C285" s="23"/>
      <c r="D285" s="23"/>
      <c r="E285" s="4"/>
      <c r="F285" s="4"/>
      <c r="G285" s="22"/>
      <c r="H285" s="13">
        <f>H286</f>
        <v>489578.76</v>
      </c>
      <c r="I285" s="13">
        <f t="shared" ref="I285:O285" si="134">I286</f>
        <v>489578.76</v>
      </c>
      <c r="J285" s="13">
        <f t="shared" si="134"/>
        <v>0</v>
      </c>
      <c r="K285" s="13">
        <f t="shared" si="134"/>
        <v>0</v>
      </c>
      <c r="L285" s="13">
        <f t="shared" si="134"/>
        <v>0</v>
      </c>
      <c r="M285" s="13">
        <f t="shared" si="134"/>
        <v>0</v>
      </c>
      <c r="N285" s="13">
        <f t="shared" si="134"/>
        <v>0</v>
      </c>
      <c r="O285" s="13">
        <f t="shared" si="134"/>
        <v>0</v>
      </c>
      <c r="P285" s="22"/>
      <c r="Q285" s="1"/>
      <c r="R285" s="1"/>
      <c r="S285" s="1"/>
    </row>
    <row r="286" spans="1:19" s="5" customFormat="1" ht="29.25" customHeight="1" x14ac:dyDescent="0.25">
      <c r="A286" s="3"/>
      <c r="B286" s="3"/>
      <c r="C286" s="23" t="s">
        <v>27</v>
      </c>
      <c r="D286" s="23">
        <v>408</v>
      </c>
      <c r="E286" s="4"/>
      <c r="F286" s="4"/>
      <c r="G286" s="22"/>
      <c r="H286" s="13">
        <f>H287</f>
        <v>489578.76</v>
      </c>
      <c r="I286" s="13">
        <f t="shared" ref="I286:O286" si="135">I287</f>
        <v>489578.76</v>
      </c>
      <c r="J286" s="13">
        <f t="shared" si="135"/>
        <v>0</v>
      </c>
      <c r="K286" s="13">
        <f t="shared" si="135"/>
        <v>0</v>
      </c>
      <c r="L286" s="13">
        <f t="shared" si="135"/>
        <v>0</v>
      </c>
      <c r="M286" s="13">
        <f t="shared" si="135"/>
        <v>0</v>
      </c>
      <c r="N286" s="13">
        <f t="shared" si="135"/>
        <v>0</v>
      </c>
      <c r="O286" s="13">
        <f t="shared" si="135"/>
        <v>0</v>
      </c>
      <c r="P286" s="22"/>
      <c r="Q286" s="1"/>
      <c r="R286" s="1"/>
      <c r="S286" s="1"/>
    </row>
    <row r="287" spans="1:19" s="5" customFormat="1" ht="29.25" customHeight="1" x14ac:dyDescent="0.25">
      <c r="A287" s="3"/>
      <c r="B287" s="3"/>
      <c r="C287" s="23" t="s">
        <v>27</v>
      </c>
      <c r="D287" s="23">
        <v>408</v>
      </c>
      <c r="E287" s="4" t="s">
        <v>21</v>
      </c>
      <c r="F287" s="4" t="s">
        <v>376</v>
      </c>
      <c r="G287" s="22">
        <v>244</v>
      </c>
      <c r="H287" s="13">
        <v>489578.76</v>
      </c>
      <c r="I287" s="13">
        <v>489578.76</v>
      </c>
      <c r="J287" s="13">
        <v>0</v>
      </c>
      <c r="K287" s="13">
        <v>0</v>
      </c>
      <c r="L287" s="13">
        <v>0</v>
      </c>
      <c r="M287" s="13">
        <v>0</v>
      </c>
      <c r="N287" s="13">
        <v>0</v>
      </c>
      <c r="O287" s="13">
        <v>0</v>
      </c>
      <c r="P287" s="22"/>
      <c r="Q287" s="1"/>
      <c r="R287" s="1"/>
      <c r="S287" s="1"/>
    </row>
    <row r="288" spans="1:19" s="5" customFormat="1" ht="30" customHeight="1" x14ac:dyDescent="0.25">
      <c r="A288" s="3" t="s">
        <v>378</v>
      </c>
      <c r="B288" s="3" t="s">
        <v>380</v>
      </c>
      <c r="C288" s="23"/>
      <c r="D288" s="23"/>
      <c r="E288" s="4"/>
      <c r="F288" s="4"/>
      <c r="G288" s="22"/>
      <c r="H288" s="13">
        <f>H289</f>
        <v>122046.32</v>
      </c>
      <c r="I288" s="13">
        <f t="shared" ref="I288:O288" si="136">I289</f>
        <v>122046.32</v>
      </c>
      <c r="J288" s="13">
        <f t="shared" si="136"/>
        <v>0</v>
      </c>
      <c r="K288" s="13">
        <f t="shared" si="136"/>
        <v>0</v>
      </c>
      <c r="L288" s="13">
        <f t="shared" si="136"/>
        <v>0</v>
      </c>
      <c r="M288" s="13">
        <f t="shared" si="136"/>
        <v>0</v>
      </c>
      <c r="N288" s="13">
        <f t="shared" si="136"/>
        <v>0</v>
      </c>
      <c r="O288" s="13">
        <f t="shared" si="136"/>
        <v>0</v>
      </c>
      <c r="P288" s="22"/>
      <c r="Q288" s="1"/>
      <c r="R288" s="1"/>
      <c r="S288" s="1"/>
    </row>
    <row r="289" spans="1:19" s="5" customFormat="1" ht="29.25" customHeight="1" x14ac:dyDescent="0.25">
      <c r="A289" s="3"/>
      <c r="B289" s="3"/>
      <c r="C289" s="23" t="s">
        <v>27</v>
      </c>
      <c r="D289" s="23">
        <v>408</v>
      </c>
      <c r="E289" s="4"/>
      <c r="F289" s="4"/>
      <c r="G289" s="22"/>
      <c r="H289" s="13">
        <f>H290</f>
        <v>122046.32</v>
      </c>
      <c r="I289" s="13">
        <f t="shared" ref="I289:O289" si="137">I290</f>
        <v>122046.32</v>
      </c>
      <c r="J289" s="13">
        <f t="shared" si="137"/>
        <v>0</v>
      </c>
      <c r="K289" s="13">
        <f t="shared" si="137"/>
        <v>0</v>
      </c>
      <c r="L289" s="13">
        <f t="shared" si="137"/>
        <v>0</v>
      </c>
      <c r="M289" s="13">
        <f t="shared" si="137"/>
        <v>0</v>
      </c>
      <c r="N289" s="13">
        <f t="shared" si="137"/>
        <v>0</v>
      </c>
      <c r="O289" s="13">
        <f t="shared" si="137"/>
        <v>0</v>
      </c>
      <c r="P289" s="22"/>
      <c r="Q289" s="1"/>
      <c r="R289" s="1"/>
      <c r="S289" s="1"/>
    </row>
    <row r="290" spans="1:19" s="5" customFormat="1" ht="29.25" customHeight="1" x14ac:dyDescent="0.25">
      <c r="A290" s="3"/>
      <c r="B290" s="3"/>
      <c r="C290" s="23" t="s">
        <v>27</v>
      </c>
      <c r="D290" s="23">
        <v>408</v>
      </c>
      <c r="E290" s="4" t="s">
        <v>21</v>
      </c>
      <c r="F290" s="4" t="s">
        <v>379</v>
      </c>
      <c r="G290" s="22">
        <v>244</v>
      </c>
      <c r="H290" s="13">
        <v>122046.32</v>
      </c>
      <c r="I290" s="13">
        <v>122046.32</v>
      </c>
      <c r="J290" s="13">
        <v>0</v>
      </c>
      <c r="K290" s="13">
        <v>0</v>
      </c>
      <c r="L290" s="13">
        <v>0</v>
      </c>
      <c r="M290" s="13">
        <v>0</v>
      </c>
      <c r="N290" s="13">
        <v>0</v>
      </c>
      <c r="O290" s="13">
        <v>0</v>
      </c>
      <c r="P290" s="22"/>
      <c r="Q290" s="1"/>
      <c r="R290" s="1"/>
      <c r="S290" s="1"/>
    </row>
    <row r="291" spans="1:19" s="5" customFormat="1" ht="43.5" customHeight="1" x14ac:dyDescent="0.25">
      <c r="A291" s="3" t="s">
        <v>381</v>
      </c>
      <c r="B291" s="3" t="s">
        <v>383</v>
      </c>
      <c r="C291" s="23"/>
      <c r="D291" s="23"/>
      <c r="E291" s="4"/>
      <c r="F291" s="4"/>
      <c r="G291" s="22"/>
      <c r="H291" s="13">
        <f>H292</f>
        <v>115255.02</v>
      </c>
      <c r="I291" s="13">
        <f t="shared" ref="I291:O291" si="138">I292</f>
        <v>115255.02</v>
      </c>
      <c r="J291" s="13">
        <f t="shared" si="138"/>
        <v>0</v>
      </c>
      <c r="K291" s="13">
        <f t="shared" si="138"/>
        <v>0</v>
      </c>
      <c r="L291" s="13">
        <f t="shared" si="138"/>
        <v>0</v>
      </c>
      <c r="M291" s="13">
        <f t="shared" si="138"/>
        <v>0</v>
      </c>
      <c r="N291" s="13">
        <f t="shared" si="138"/>
        <v>0</v>
      </c>
      <c r="O291" s="13">
        <f t="shared" si="138"/>
        <v>0</v>
      </c>
      <c r="P291" s="22"/>
      <c r="Q291" s="1"/>
      <c r="R291" s="1"/>
      <c r="S291" s="1"/>
    </row>
    <row r="292" spans="1:19" s="5" customFormat="1" ht="29.25" customHeight="1" x14ac:dyDescent="0.25">
      <c r="A292" s="3"/>
      <c r="B292" s="3"/>
      <c r="C292" s="23" t="s">
        <v>27</v>
      </c>
      <c r="D292" s="23">
        <v>408</v>
      </c>
      <c r="E292" s="4"/>
      <c r="F292" s="4"/>
      <c r="G292" s="22"/>
      <c r="H292" s="13">
        <f>H293</f>
        <v>115255.02</v>
      </c>
      <c r="I292" s="13">
        <f t="shared" ref="I292:O292" si="139">I293</f>
        <v>115255.02</v>
      </c>
      <c r="J292" s="13">
        <f t="shared" si="139"/>
        <v>0</v>
      </c>
      <c r="K292" s="13">
        <f t="shared" si="139"/>
        <v>0</v>
      </c>
      <c r="L292" s="13">
        <f t="shared" si="139"/>
        <v>0</v>
      </c>
      <c r="M292" s="13">
        <f t="shared" si="139"/>
        <v>0</v>
      </c>
      <c r="N292" s="13">
        <f t="shared" si="139"/>
        <v>0</v>
      </c>
      <c r="O292" s="13">
        <f t="shared" si="139"/>
        <v>0</v>
      </c>
      <c r="P292" s="22"/>
      <c r="Q292" s="1"/>
      <c r="R292" s="1"/>
      <c r="S292" s="1"/>
    </row>
    <row r="293" spans="1:19" s="5" customFormat="1" ht="29.25" customHeight="1" x14ac:dyDescent="0.25">
      <c r="A293" s="3"/>
      <c r="B293" s="3"/>
      <c r="C293" s="23" t="s">
        <v>27</v>
      </c>
      <c r="D293" s="23">
        <v>408</v>
      </c>
      <c r="E293" s="4" t="s">
        <v>21</v>
      </c>
      <c r="F293" s="4" t="s">
        <v>382</v>
      </c>
      <c r="G293" s="22">
        <v>244</v>
      </c>
      <c r="H293" s="13">
        <v>115255.02</v>
      </c>
      <c r="I293" s="13">
        <v>115255.02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  <c r="P293" s="22"/>
      <c r="Q293" s="1"/>
      <c r="R293" s="1"/>
      <c r="S293" s="1"/>
    </row>
    <row r="294" spans="1:19" s="5" customFormat="1" ht="33" customHeight="1" x14ac:dyDescent="0.25">
      <c r="A294" s="3" t="s">
        <v>384</v>
      </c>
      <c r="B294" s="3" t="s">
        <v>386</v>
      </c>
      <c r="C294" s="23"/>
      <c r="D294" s="23"/>
      <c r="E294" s="4"/>
      <c r="F294" s="4"/>
      <c r="G294" s="22"/>
      <c r="H294" s="13">
        <f>H295</f>
        <v>23445.46</v>
      </c>
      <c r="I294" s="13">
        <f t="shared" ref="I294:O294" si="140">I295</f>
        <v>23445.46</v>
      </c>
      <c r="J294" s="13">
        <f t="shared" si="140"/>
        <v>0</v>
      </c>
      <c r="K294" s="13">
        <f t="shared" si="140"/>
        <v>0</v>
      </c>
      <c r="L294" s="13">
        <f t="shared" si="140"/>
        <v>0</v>
      </c>
      <c r="M294" s="13">
        <f t="shared" si="140"/>
        <v>0</v>
      </c>
      <c r="N294" s="13">
        <f t="shared" si="140"/>
        <v>0</v>
      </c>
      <c r="O294" s="13">
        <f t="shared" si="140"/>
        <v>0</v>
      </c>
      <c r="P294" s="22"/>
      <c r="Q294" s="1"/>
      <c r="R294" s="1"/>
      <c r="S294" s="1"/>
    </row>
    <row r="295" spans="1:19" s="5" customFormat="1" ht="29.25" customHeight="1" x14ac:dyDescent="0.25">
      <c r="A295" s="3"/>
      <c r="B295" s="3"/>
      <c r="C295" s="23" t="s">
        <v>27</v>
      </c>
      <c r="D295" s="23">
        <v>408</v>
      </c>
      <c r="E295" s="4"/>
      <c r="F295" s="4"/>
      <c r="G295" s="22"/>
      <c r="H295" s="13">
        <f>H296</f>
        <v>23445.46</v>
      </c>
      <c r="I295" s="13">
        <f t="shared" ref="I295:O295" si="141">I296</f>
        <v>23445.46</v>
      </c>
      <c r="J295" s="13">
        <f t="shared" si="141"/>
        <v>0</v>
      </c>
      <c r="K295" s="13">
        <f t="shared" si="141"/>
        <v>0</v>
      </c>
      <c r="L295" s="13">
        <f t="shared" si="141"/>
        <v>0</v>
      </c>
      <c r="M295" s="13">
        <f t="shared" si="141"/>
        <v>0</v>
      </c>
      <c r="N295" s="13">
        <f t="shared" si="141"/>
        <v>0</v>
      </c>
      <c r="O295" s="13">
        <f t="shared" si="141"/>
        <v>0</v>
      </c>
      <c r="P295" s="22"/>
      <c r="Q295" s="1"/>
      <c r="R295" s="1"/>
      <c r="S295" s="1"/>
    </row>
    <row r="296" spans="1:19" s="5" customFormat="1" ht="29.25" customHeight="1" x14ac:dyDescent="0.25">
      <c r="A296" s="3"/>
      <c r="B296" s="3"/>
      <c r="C296" s="23" t="s">
        <v>27</v>
      </c>
      <c r="D296" s="23">
        <v>408</v>
      </c>
      <c r="E296" s="4" t="s">
        <v>21</v>
      </c>
      <c r="F296" s="4" t="s">
        <v>385</v>
      </c>
      <c r="G296" s="22">
        <v>244</v>
      </c>
      <c r="H296" s="13">
        <v>23445.46</v>
      </c>
      <c r="I296" s="13">
        <v>23445.46</v>
      </c>
      <c r="J296" s="13">
        <v>0</v>
      </c>
      <c r="K296" s="13">
        <v>0</v>
      </c>
      <c r="L296" s="13">
        <v>0</v>
      </c>
      <c r="M296" s="13">
        <v>0</v>
      </c>
      <c r="N296" s="13">
        <v>0</v>
      </c>
      <c r="O296" s="13">
        <v>0</v>
      </c>
      <c r="P296" s="22"/>
      <c r="Q296" s="1"/>
      <c r="R296" s="1"/>
      <c r="S296" s="1"/>
    </row>
    <row r="297" spans="1:19" s="5" customFormat="1" ht="30.75" customHeight="1" x14ac:dyDescent="0.25">
      <c r="A297" s="3" t="s">
        <v>387</v>
      </c>
      <c r="B297" s="3" t="s">
        <v>389</v>
      </c>
      <c r="C297" s="23"/>
      <c r="D297" s="23"/>
      <c r="E297" s="4"/>
      <c r="F297" s="4"/>
      <c r="G297" s="22"/>
      <c r="H297" s="13">
        <f>H298</f>
        <v>19020</v>
      </c>
      <c r="I297" s="13">
        <f t="shared" ref="I297:O297" si="142">I298</f>
        <v>19020</v>
      </c>
      <c r="J297" s="13">
        <f t="shared" si="142"/>
        <v>0</v>
      </c>
      <c r="K297" s="13">
        <f t="shared" si="142"/>
        <v>0</v>
      </c>
      <c r="L297" s="13">
        <f t="shared" si="142"/>
        <v>0</v>
      </c>
      <c r="M297" s="13">
        <f t="shared" si="142"/>
        <v>0</v>
      </c>
      <c r="N297" s="13">
        <f t="shared" si="142"/>
        <v>0</v>
      </c>
      <c r="O297" s="13">
        <f t="shared" si="142"/>
        <v>0</v>
      </c>
      <c r="P297" s="22"/>
      <c r="Q297" s="1"/>
      <c r="R297" s="1"/>
      <c r="S297" s="1"/>
    </row>
    <row r="298" spans="1:19" s="5" customFormat="1" ht="29.25" customHeight="1" x14ac:dyDescent="0.25">
      <c r="A298" s="3"/>
      <c r="B298" s="3"/>
      <c r="C298" s="23" t="s">
        <v>27</v>
      </c>
      <c r="D298" s="23">
        <v>408</v>
      </c>
      <c r="E298" s="4"/>
      <c r="F298" s="4"/>
      <c r="G298" s="22"/>
      <c r="H298" s="13">
        <f>H299</f>
        <v>19020</v>
      </c>
      <c r="I298" s="13">
        <f t="shared" ref="I298:O298" si="143">I299</f>
        <v>19020</v>
      </c>
      <c r="J298" s="13">
        <f t="shared" si="143"/>
        <v>0</v>
      </c>
      <c r="K298" s="13">
        <f t="shared" si="143"/>
        <v>0</v>
      </c>
      <c r="L298" s="13">
        <f t="shared" si="143"/>
        <v>0</v>
      </c>
      <c r="M298" s="13">
        <f t="shared" si="143"/>
        <v>0</v>
      </c>
      <c r="N298" s="13">
        <f t="shared" si="143"/>
        <v>0</v>
      </c>
      <c r="O298" s="13">
        <f t="shared" si="143"/>
        <v>0</v>
      </c>
      <c r="P298" s="22"/>
      <c r="Q298" s="1"/>
      <c r="R298" s="1"/>
      <c r="S298" s="1"/>
    </row>
    <row r="299" spans="1:19" s="5" customFormat="1" ht="29.25" customHeight="1" x14ac:dyDescent="0.25">
      <c r="A299" s="3"/>
      <c r="B299" s="3"/>
      <c r="C299" s="23" t="s">
        <v>27</v>
      </c>
      <c r="D299" s="23">
        <v>408</v>
      </c>
      <c r="E299" s="4" t="s">
        <v>21</v>
      </c>
      <c r="F299" s="4" t="s">
        <v>388</v>
      </c>
      <c r="G299" s="22">
        <v>244</v>
      </c>
      <c r="H299" s="13">
        <v>19020</v>
      </c>
      <c r="I299" s="13">
        <v>19020</v>
      </c>
      <c r="J299" s="13">
        <v>0</v>
      </c>
      <c r="K299" s="13">
        <v>0</v>
      </c>
      <c r="L299" s="13">
        <v>0</v>
      </c>
      <c r="M299" s="13">
        <v>0</v>
      </c>
      <c r="N299" s="13">
        <v>0</v>
      </c>
      <c r="O299" s="13">
        <v>0</v>
      </c>
      <c r="P299" s="22"/>
      <c r="Q299" s="1"/>
      <c r="R299" s="1"/>
      <c r="S299" s="1"/>
    </row>
    <row r="300" spans="1:19" s="5" customFormat="1" ht="44.25" customHeight="1" x14ac:dyDescent="0.25">
      <c r="A300" s="3" t="s">
        <v>390</v>
      </c>
      <c r="B300" s="3" t="s">
        <v>392</v>
      </c>
      <c r="C300" s="23"/>
      <c r="D300" s="23"/>
      <c r="E300" s="4"/>
      <c r="F300" s="4"/>
      <c r="G300" s="22"/>
      <c r="H300" s="13">
        <f>H301</f>
        <v>113986.68</v>
      </c>
      <c r="I300" s="13">
        <f t="shared" ref="I300:O300" si="144">I301</f>
        <v>113986.68</v>
      </c>
      <c r="J300" s="13">
        <f t="shared" si="144"/>
        <v>0</v>
      </c>
      <c r="K300" s="13">
        <f t="shared" si="144"/>
        <v>0</v>
      </c>
      <c r="L300" s="13">
        <f t="shared" si="144"/>
        <v>0</v>
      </c>
      <c r="M300" s="13">
        <f t="shared" si="144"/>
        <v>0</v>
      </c>
      <c r="N300" s="13">
        <f t="shared" si="144"/>
        <v>0</v>
      </c>
      <c r="O300" s="13">
        <f t="shared" si="144"/>
        <v>0</v>
      </c>
      <c r="P300" s="22"/>
      <c r="Q300" s="1"/>
      <c r="R300" s="1"/>
      <c r="S300" s="1"/>
    </row>
    <row r="301" spans="1:19" s="5" customFormat="1" ht="29.25" customHeight="1" x14ac:dyDescent="0.25">
      <c r="A301" s="3"/>
      <c r="B301" s="3"/>
      <c r="C301" s="23" t="s">
        <v>27</v>
      </c>
      <c r="D301" s="23">
        <v>408</v>
      </c>
      <c r="E301" s="4"/>
      <c r="F301" s="4"/>
      <c r="G301" s="22"/>
      <c r="H301" s="13">
        <f>H302</f>
        <v>113986.68</v>
      </c>
      <c r="I301" s="13">
        <f t="shared" ref="I301:O301" si="145">I302</f>
        <v>113986.68</v>
      </c>
      <c r="J301" s="13">
        <f t="shared" si="145"/>
        <v>0</v>
      </c>
      <c r="K301" s="13">
        <f t="shared" si="145"/>
        <v>0</v>
      </c>
      <c r="L301" s="13">
        <f t="shared" si="145"/>
        <v>0</v>
      </c>
      <c r="M301" s="13">
        <f t="shared" si="145"/>
        <v>0</v>
      </c>
      <c r="N301" s="13">
        <f t="shared" si="145"/>
        <v>0</v>
      </c>
      <c r="O301" s="13">
        <f t="shared" si="145"/>
        <v>0</v>
      </c>
      <c r="P301" s="22"/>
      <c r="Q301" s="1"/>
      <c r="R301" s="1"/>
      <c r="S301" s="1"/>
    </row>
    <row r="302" spans="1:19" s="5" customFormat="1" ht="29.25" customHeight="1" x14ac:dyDescent="0.25">
      <c r="A302" s="3"/>
      <c r="B302" s="3"/>
      <c r="C302" s="23" t="s">
        <v>27</v>
      </c>
      <c r="D302" s="23">
        <v>408</v>
      </c>
      <c r="E302" s="4" t="s">
        <v>21</v>
      </c>
      <c r="F302" s="4" t="s">
        <v>391</v>
      </c>
      <c r="G302" s="22">
        <v>244</v>
      </c>
      <c r="H302" s="13">
        <v>113986.68</v>
      </c>
      <c r="I302" s="13">
        <v>113986.68</v>
      </c>
      <c r="J302" s="13">
        <v>0</v>
      </c>
      <c r="K302" s="13">
        <v>0</v>
      </c>
      <c r="L302" s="13">
        <v>0</v>
      </c>
      <c r="M302" s="13">
        <v>0</v>
      </c>
      <c r="N302" s="13">
        <v>0</v>
      </c>
      <c r="O302" s="13">
        <v>0</v>
      </c>
      <c r="P302" s="22"/>
      <c r="Q302" s="1"/>
      <c r="R302" s="1"/>
      <c r="S302" s="1"/>
    </row>
    <row r="303" spans="1:19" s="5" customFormat="1" ht="29.25" customHeight="1" x14ac:dyDescent="0.25">
      <c r="A303" s="3" t="s">
        <v>393</v>
      </c>
      <c r="B303" s="3" t="s">
        <v>395</v>
      </c>
      <c r="C303" s="23"/>
      <c r="D303" s="23"/>
      <c r="E303" s="4"/>
      <c r="F303" s="4"/>
      <c r="G303" s="22"/>
      <c r="H303" s="13">
        <f>H304</f>
        <v>79598.740000000005</v>
      </c>
      <c r="I303" s="13">
        <f t="shared" ref="I303:O303" si="146">I304</f>
        <v>79598.740000000005</v>
      </c>
      <c r="J303" s="13">
        <f t="shared" si="146"/>
        <v>0</v>
      </c>
      <c r="K303" s="13">
        <f t="shared" si="146"/>
        <v>0</v>
      </c>
      <c r="L303" s="13">
        <f t="shared" si="146"/>
        <v>0</v>
      </c>
      <c r="M303" s="13">
        <f t="shared" si="146"/>
        <v>0</v>
      </c>
      <c r="N303" s="13">
        <f t="shared" si="146"/>
        <v>0</v>
      </c>
      <c r="O303" s="13">
        <f t="shared" si="146"/>
        <v>0</v>
      </c>
      <c r="P303" s="22"/>
      <c r="Q303" s="1"/>
      <c r="R303" s="1"/>
      <c r="S303" s="1"/>
    </row>
    <row r="304" spans="1:19" s="5" customFormat="1" ht="29.25" customHeight="1" x14ac:dyDescent="0.25">
      <c r="A304" s="3"/>
      <c r="B304" s="3"/>
      <c r="C304" s="23" t="s">
        <v>27</v>
      </c>
      <c r="D304" s="23">
        <v>408</v>
      </c>
      <c r="E304" s="4"/>
      <c r="F304" s="4"/>
      <c r="G304" s="22"/>
      <c r="H304" s="13">
        <f>H305</f>
        <v>79598.740000000005</v>
      </c>
      <c r="I304" s="13">
        <f t="shared" ref="I304:O304" si="147">I305</f>
        <v>79598.740000000005</v>
      </c>
      <c r="J304" s="13">
        <f t="shared" si="147"/>
        <v>0</v>
      </c>
      <c r="K304" s="13">
        <f t="shared" si="147"/>
        <v>0</v>
      </c>
      <c r="L304" s="13">
        <f t="shared" si="147"/>
        <v>0</v>
      </c>
      <c r="M304" s="13">
        <f t="shared" si="147"/>
        <v>0</v>
      </c>
      <c r="N304" s="13">
        <f t="shared" si="147"/>
        <v>0</v>
      </c>
      <c r="O304" s="13">
        <f t="shared" si="147"/>
        <v>0</v>
      </c>
      <c r="P304" s="22"/>
      <c r="Q304" s="1"/>
      <c r="R304" s="1"/>
      <c r="S304" s="1"/>
    </row>
    <row r="305" spans="1:19" s="5" customFormat="1" ht="29.25" customHeight="1" x14ac:dyDescent="0.25">
      <c r="A305" s="3"/>
      <c r="B305" s="3"/>
      <c r="C305" s="23" t="s">
        <v>27</v>
      </c>
      <c r="D305" s="23">
        <v>408</v>
      </c>
      <c r="E305" s="4" t="s">
        <v>21</v>
      </c>
      <c r="F305" s="4" t="s">
        <v>394</v>
      </c>
      <c r="G305" s="22">
        <v>244</v>
      </c>
      <c r="H305" s="13">
        <v>79598.740000000005</v>
      </c>
      <c r="I305" s="13">
        <v>79598.740000000005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  <c r="P305" s="22"/>
      <c r="Q305" s="1"/>
      <c r="R305" s="1"/>
      <c r="S305" s="1"/>
    </row>
    <row r="306" spans="1:19" s="5" customFormat="1" ht="41.25" customHeight="1" x14ac:dyDescent="0.25">
      <c r="A306" s="3" t="s">
        <v>396</v>
      </c>
      <c r="B306" s="3" t="s">
        <v>398</v>
      </c>
      <c r="C306" s="23"/>
      <c r="D306" s="23"/>
      <c r="E306" s="4"/>
      <c r="F306" s="4"/>
      <c r="G306" s="22"/>
      <c r="H306" s="13">
        <f>H307</f>
        <v>411201.01</v>
      </c>
      <c r="I306" s="13">
        <f t="shared" ref="I306:O306" si="148">I307</f>
        <v>411201.01</v>
      </c>
      <c r="J306" s="13">
        <f t="shared" si="148"/>
        <v>0</v>
      </c>
      <c r="K306" s="13">
        <f t="shared" si="148"/>
        <v>0</v>
      </c>
      <c r="L306" s="13">
        <f t="shared" si="148"/>
        <v>0</v>
      </c>
      <c r="M306" s="13">
        <f t="shared" si="148"/>
        <v>0</v>
      </c>
      <c r="N306" s="13">
        <f t="shared" si="148"/>
        <v>0</v>
      </c>
      <c r="O306" s="13">
        <f t="shared" si="148"/>
        <v>0</v>
      </c>
      <c r="P306" s="22"/>
      <c r="Q306" s="1"/>
      <c r="R306" s="1"/>
      <c r="S306" s="1"/>
    </row>
    <row r="307" spans="1:19" s="5" customFormat="1" ht="29.25" customHeight="1" x14ac:dyDescent="0.25">
      <c r="A307" s="3"/>
      <c r="B307" s="3"/>
      <c r="C307" s="23" t="s">
        <v>27</v>
      </c>
      <c r="D307" s="23">
        <v>408</v>
      </c>
      <c r="E307" s="4"/>
      <c r="F307" s="4"/>
      <c r="G307" s="22"/>
      <c r="H307" s="13">
        <f>H308</f>
        <v>411201.01</v>
      </c>
      <c r="I307" s="13">
        <f t="shared" ref="I307:O307" si="149">I308</f>
        <v>411201.01</v>
      </c>
      <c r="J307" s="13">
        <f t="shared" si="149"/>
        <v>0</v>
      </c>
      <c r="K307" s="13">
        <f t="shared" si="149"/>
        <v>0</v>
      </c>
      <c r="L307" s="13">
        <f t="shared" si="149"/>
        <v>0</v>
      </c>
      <c r="M307" s="13">
        <f t="shared" si="149"/>
        <v>0</v>
      </c>
      <c r="N307" s="13">
        <f t="shared" si="149"/>
        <v>0</v>
      </c>
      <c r="O307" s="13">
        <f t="shared" si="149"/>
        <v>0</v>
      </c>
      <c r="P307" s="22"/>
      <c r="Q307" s="1"/>
      <c r="R307" s="1"/>
      <c r="S307" s="1"/>
    </row>
    <row r="308" spans="1:19" s="5" customFormat="1" ht="29.25" customHeight="1" x14ac:dyDescent="0.25">
      <c r="A308" s="3"/>
      <c r="B308" s="3"/>
      <c r="C308" s="23" t="s">
        <v>27</v>
      </c>
      <c r="D308" s="23">
        <v>408</v>
      </c>
      <c r="E308" s="4" t="s">
        <v>21</v>
      </c>
      <c r="F308" s="4" t="s">
        <v>397</v>
      </c>
      <c r="G308" s="22">
        <v>244</v>
      </c>
      <c r="H308" s="13">
        <v>411201.01</v>
      </c>
      <c r="I308" s="13">
        <v>411201.01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  <c r="P308" s="22"/>
      <c r="Q308" s="1"/>
      <c r="R308" s="1"/>
      <c r="S308" s="1"/>
    </row>
    <row r="309" spans="1:19" s="5" customFormat="1" ht="41.25" customHeight="1" x14ac:dyDescent="0.25">
      <c r="A309" s="3" t="s">
        <v>399</v>
      </c>
      <c r="B309" s="3" t="s">
        <v>401</v>
      </c>
      <c r="C309" s="23"/>
      <c r="D309" s="23"/>
      <c r="E309" s="4"/>
      <c r="F309" s="4"/>
      <c r="G309" s="22"/>
      <c r="H309" s="13">
        <f>H310</f>
        <v>598632.4</v>
      </c>
      <c r="I309" s="13">
        <f t="shared" ref="I309:O309" si="150">I310</f>
        <v>598632.4</v>
      </c>
      <c r="J309" s="13">
        <f t="shared" si="150"/>
        <v>0</v>
      </c>
      <c r="K309" s="13">
        <f t="shared" si="150"/>
        <v>0</v>
      </c>
      <c r="L309" s="13">
        <f t="shared" si="150"/>
        <v>0</v>
      </c>
      <c r="M309" s="13">
        <f t="shared" si="150"/>
        <v>0</v>
      </c>
      <c r="N309" s="13">
        <f t="shared" si="150"/>
        <v>0</v>
      </c>
      <c r="O309" s="13">
        <f t="shared" si="150"/>
        <v>0</v>
      </c>
      <c r="P309" s="22"/>
      <c r="Q309" s="1"/>
      <c r="R309" s="1"/>
      <c r="S309" s="1"/>
    </row>
    <row r="310" spans="1:19" s="5" customFormat="1" ht="29.25" customHeight="1" x14ac:dyDescent="0.25">
      <c r="A310" s="3"/>
      <c r="B310" s="3"/>
      <c r="C310" s="23" t="s">
        <v>27</v>
      </c>
      <c r="D310" s="23">
        <v>408</v>
      </c>
      <c r="E310" s="4"/>
      <c r="F310" s="4"/>
      <c r="G310" s="22"/>
      <c r="H310" s="13">
        <f>H311</f>
        <v>598632.4</v>
      </c>
      <c r="I310" s="13">
        <f t="shared" ref="I310:O310" si="151">I311</f>
        <v>598632.4</v>
      </c>
      <c r="J310" s="13">
        <f t="shared" si="151"/>
        <v>0</v>
      </c>
      <c r="K310" s="13">
        <f t="shared" si="151"/>
        <v>0</v>
      </c>
      <c r="L310" s="13">
        <f t="shared" si="151"/>
        <v>0</v>
      </c>
      <c r="M310" s="13">
        <f t="shared" si="151"/>
        <v>0</v>
      </c>
      <c r="N310" s="13">
        <f t="shared" si="151"/>
        <v>0</v>
      </c>
      <c r="O310" s="13">
        <f t="shared" si="151"/>
        <v>0</v>
      </c>
      <c r="P310" s="22"/>
      <c r="Q310" s="1"/>
      <c r="R310" s="1"/>
      <c r="S310" s="1"/>
    </row>
    <row r="311" spans="1:19" s="5" customFormat="1" ht="29.25" customHeight="1" x14ac:dyDescent="0.25">
      <c r="A311" s="3"/>
      <c r="B311" s="3"/>
      <c r="C311" s="23" t="s">
        <v>27</v>
      </c>
      <c r="D311" s="23">
        <v>408</v>
      </c>
      <c r="E311" s="4" t="s">
        <v>21</v>
      </c>
      <c r="F311" s="4" t="s">
        <v>400</v>
      </c>
      <c r="G311" s="22">
        <v>244</v>
      </c>
      <c r="H311" s="13">
        <v>598632.4</v>
      </c>
      <c r="I311" s="13">
        <v>598632.4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  <c r="P311" s="22"/>
      <c r="Q311" s="1"/>
      <c r="R311" s="1"/>
      <c r="S311" s="1"/>
    </row>
    <row r="312" spans="1:19" s="5" customFormat="1" ht="93.75" customHeight="1" x14ac:dyDescent="0.25">
      <c r="A312" s="3" t="s">
        <v>402</v>
      </c>
      <c r="B312" s="3" t="s">
        <v>404</v>
      </c>
      <c r="C312" s="23"/>
      <c r="D312" s="23"/>
      <c r="E312" s="4"/>
      <c r="F312" s="4"/>
      <c r="G312" s="22"/>
      <c r="H312" s="13">
        <f>H313</f>
        <v>25000</v>
      </c>
      <c r="I312" s="13">
        <f t="shared" ref="I312:O312" si="152">I313</f>
        <v>25000</v>
      </c>
      <c r="J312" s="13">
        <f t="shared" si="152"/>
        <v>0</v>
      </c>
      <c r="K312" s="13">
        <f t="shared" si="152"/>
        <v>0</v>
      </c>
      <c r="L312" s="13">
        <f t="shared" si="152"/>
        <v>0</v>
      </c>
      <c r="M312" s="13">
        <f t="shared" si="152"/>
        <v>0</v>
      </c>
      <c r="N312" s="13">
        <f t="shared" si="152"/>
        <v>0</v>
      </c>
      <c r="O312" s="13">
        <f t="shared" si="152"/>
        <v>0</v>
      </c>
      <c r="P312" s="22"/>
      <c r="Q312" s="1"/>
      <c r="R312" s="1"/>
      <c r="S312" s="1"/>
    </row>
    <row r="313" spans="1:19" s="5" customFormat="1" ht="29.25" customHeight="1" x14ac:dyDescent="0.25">
      <c r="A313" s="3"/>
      <c r="B313" s="3"/>
      <c r="C313" s="23" t="s">
        <v>27</v>
      </c>
      <c r="D313" s="23">
        <v>408</v>
      </c>
      <c r="E313" s="4"/>
      <c r="F313" s="4"/>
      <c r="G313" s="22"/>
      <c r="H313" s="13">
        <f>H314</f>
        <v>25000</v>
      </c>
      <c r="I313" s="13">
        <f t="shared" ref="I313:O313" si="153">I314</f>
        <v>25000</v>
      </c>
      <c r="J313" s="13">
        <f t="shared" si="153"/>
        <v>0</v>
      </c>
      <c r="K313" s="13">
        <f t="shared" si="153"/>
        <v>0</v>
      </c>
      <c r="L313" s="13">
        <f t="shared" si="153"/>
        <v>0</v>
      </c>
      <c r="M313" s="13">
        <f t="shared" si="153"/>
        <v>0</v>
      </c>
      <c r="N313" s="13">
        <f t="shared" si="153"/>
        <v>0</v>
      </c>
      <c r="O313" s="13">
        <f t="shared" si="153"/>
        <v>0</v>
      </c>
      <c r="P313" s="22"/>
      <c r="Q313" s="1"/>
      <c r="R313" s="1"/>
      <c r="S313" s="1"/>
    </row>
    <row r="314" spans="1:19" s="5" customFormat="1" ht="29.25" customHeight="1" x14ac:dyDescent="0.25">
      <c r="A314" s="3"/>
      <c r="B314" s="3"/>
      <c r="C314" s="23" t="s">
        <v>27</v>
      </c>
      <c r="D314" s="23">
        <v>408</v>
      </c>
      <c r="E314" s="4" t="s">
        <v>21</v>
      </c>
      <c r="F314" s="4" t="s">
        <v>403</v>
      </c>
      <c r="G314" s="22">
        <v>244</v>
      </c>
      <c r="H314" s="13">
        <v>25000</v>
      </c>
      <c r="I314" s="13">
        <v>25000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  <c r="P314" s="22"/>
      <c r="Q314" s="1"/>
      <c r="R314" s="1"/>
      <c r="S314" s="1"/>
    </row>
    <row r="315" spans="1:19" s="5" customFormat="1" ht="29.25" customHeight="1" x14ac:dyDescent="0.25">
      <c r="A315" s="3" t="s">
        <v>405</v>
      </c>
      <c r="B315" s="3" t="s">
        <v>407</v>
      </c>
      <c r="C315" s="23"/>
      <c r="D315" s="23"/>
      <c r="E315" s="4"/>
      <c r="F315" s="4"/>
      <c r="G315" s="22"/>
      <c r="H315" s="13">
        <f>H316</f>
        <v>130945.94</v>
      </c>
      <c r="I315" s="13">
        <f t="shared" ref="I315:O315" si="154">I316</f>
        <v>130945.94</v>
      </c>
      <c r="J315" s="13">
        <f t="shared" si="154"/>
        <v>0</v>
      </c>
      <c r="K315" s="13">
        <f t="shared" si="154"/>
        <v>0</v>
      </c>
      <c r="L315" s="13">
        <f t="shared" si="154"/>
        <v>0</v>
      </c>
      <c r="M315" s="13">
        <f t="shared" si="154"/>
        <v>0</v>
      </c>
      <c r="N315" s="13">
        <f t="shared" si="154"/>
        <v>0</v>
      </c>
      <c r="O315" s="13">
        <f t="shared" si="154"/>
        <v>0</v>
      </c>
      <c r="P315" s="22"/>
      <c r="Q315" s="1"/>
      <c r="R315" s="1"/>
      <c r="S315" s="1"/>
    </row>
    <row r="316" spans="1:19" s="5" customFormat="1" ht="29.25" customHeight="1" x14ac:dyDescent="0.25">
      <c r="A316" s="3"/>
      <c r="B316" s="3"/>
      <c r="C316" s="23" t="s">
        <v>27</v>
      </c>
      <c r="D316" s="23">
        <v>408</v>
      </c>
      <c r="E316" s="4"/>
      <c r="F316" s="4"/>
      <c r="G316" s="22"/>
      <c r="H316" s="13">
        <f>H317</f>
        <v>130945.94</v>
      </c>
      <c r="I316" s="13">
        <f t="shared" ref="I316:O316" si="155">I317</f>
        <v>130945.94</v>
      </c>
      <c r="J316" s="13">
        <f t="shared" si="155"/>
        <v>0</v>
      </c>
      <c r="K316" s="13">
        <f t="shared" si="155"/>
        <v>0</v>
      </c>
      <c r="L316" s="13">
        <f t="shared" si="155"/>
        <v>0</v>
      </c>
      <c r="M316" s="13">
        <f t="shared" si="155"/>
        <v>0</v>
      </c>
      <c r="N316" s="13">
        <f t="shared" si="155"/>
        <v>0</v>
      </c>
      <c r="O316" s="13">
        <f t="shared" si="155"/>
        <v>0</v>
      </c>
      <c r="P316" s="22"/>
      <c r="Q316" s="1"/>
      <c r="R316" s="1"/>
      <c r="S316" s="1"/>
    </row>
    <row r="317" spans="1:19" s="5" customFormat="1" ht="29.25" customHeight="1" x14ac:dyDescent="0.25">
      <c r="A317" s="3"/>
      <c r="B317" s="3"/>
      <c r="C317" s="23" t="s">
        <v>27</v>
      </c>
      <c r="D317" s="23">
        <v>408</v>
      </c>
      <c r="E317" s="4" t="s">
        <v>21</v>
      </c>
      <c r="F317" s="4" t="s">
        <v>406</v>
      </c>
      <c r="G317" s="22">
        <v>244</v>
      </c>
      <c r="H317" s="13">
        <v>130945.94</v>
      </c>
      <c r="I317" s="13">
        <v>130945.94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  <c r="P317" s="22"/>
      <c r="Q317" s="1"/>
      <c r="R317" s="1"/>
      <c r="S317" s="1"/>
    </row>
    <row r="318" spans="1:19" s="5" customFormat="1" ht="29.25" customHeight="1" x14ac:dyDescent="0.25">
      <c r="A318" s="3" t="s">
        <v>408</v>
      </c>
      <c r="B318" s="3" t="s">
        <v>410</v>
      </c>
      <c r="C318" s="23"/>
      <c r="D318" s="23"/>
      <c r="E318" s="4"/>
      <c r="F318" s="4"/>
      <c r="G318" s="22"/>
      <c r="H318" s="13">
        <f>H319</f>
        <v>166462.16</v>
      </c>
      <c r="I318" s="13">
        <f t="shared" ref="I318:O318" si="156">I319</f>
        <v>166462.16</v>
      </c>
      <c r="J318" s="13">
        <f t="shared" si="156"/>
        <v>0</v>
      </c>
      <c r="K318" s="13">
        <f t="shared" si="156"/>
        <v>0</v>
      </c>
      <c r="L318" s="13">
        <f t="shared" si="156"/>
        <v>0</v>
      </c>
      <c r="M318" s="13">
        <f t="shared" si="156"/>
        <v>0</v>
      </c>
      <c r="N318" s="13">
        <f t="shared" si="156"/>
        <v>0</v>
      </c>
      <c r="O318" s="13">
        <f t="shared" si="156"/>
        <v>0</v>
      </c>
      <c r="P318" s="22"/>
      <c r="Q318" s="1"/>
      <c r="R318" s="1"/>
      <c r="S318" s="1"/>
    </row>
    <row r="319" spans="1:19" s="5" customFormat="1" ht="29.25" customHeight="1" x14ac:dyDescent="0.25">
      <c r="A319" s="3"/>
      <c r="B319" s="3"/>
      <c r="C319" s="23" t="s">
        <v>27</v>
      </c>
      <c r="D319" s="23">
        <v>408</v>
      </c>
      <c r="E319" s="4"/>
      <c r="F319" s="4"/>
      <c r="G319" s="22"/>
      <c r="H319" s="13">
        <f>H320</f>
        <v>166462.16</v>
      </c>
      <c r="I319" s="13">
        <f t="shared" ref="I319:O319" si="157">I320</f>
        <v>166462.16</v>
      </c>
      <c r="J319" s="13">
        <f t="shared" si="157"/>
        <v>0</v>
      </c>
      <c r="K319" s="13">
        <f t="shared" si="157"/>
        <v>0</v>
      </c>
      <c r="L319" s="13">
        <f t="shared" si="157"/>
        <v>0</v>
      </c>
      <c r="M319" s="13">
        <f t="shared" si="157"/>
        <v>0</v>
      </c>
      <c r="N319" s="13">
        <f t="shared" si="157"/>
        <v>0</v>
      </c>
      <c r="O319" s="13">
        <f t="shared" si="157"/>
        <v>0</v>
      </c>
      <c r="P319" s="22"/>
      <c r="Q319" s="1"/>
      <c r="R319" s="1"/>
      <c r="S319" s="1"/>
    </row>
    <row r="320" spans="1:19" s="5" customFormat="1" ht="29.25" customHeight="1" x14ac:dyDescent="0.25">
      <c r="A320" s="3"/>
      <c r="B320" s="3"/>
      <c r="C320" s="23" t="s">
        <v>27</v>
      </c>
      <c r="D320" s="23">
        <v>408</v>
      </c>
      <c r="E320" s="4" t="s">
        <v>21</v>
      </c>
      <c r="F320" s="4" t="s">
        <v>409</v>
      </c>
      <c r="G320" s="22">
        <v>244</v>
      </c>
      <c r="H320" s="13">
        <v>166462.16</v>
      </c>
      <c r="I320" s="13">
        <v>166462.16</v>
      </c>
      <c r="J320" s="13">
        <v>0</v>
      </c>
      <c r="K320" s="13">
        <v>0</v>
      </c>
      <c r="L320" s="13">
        <v>0</v>
      </c>
      <c r="M320" s="13">
        <v>0</v>
      </c>
      <c r="N320" s="13">
        <v>0</v>
      </c>
      <c r="O320" s="13">
        <v>0</v>
      </c>
      <c r="P320" s="22"/>
      <c r="Q320" s="1"/>
      <c r="R320" s="1"/>
      <c r="S320" s="1"/>
    </row>
    <row r="321" spans="1:19" s="5" customFormat="1" ht="42" customHeight="1" x14ac:dyDescent="0.25">
      <c r="A321" s="3" t="s">
        <v>411</v>
      </c>
      <c r="B321" s="3" t="s">
        <v>413</v>
      </c>
      <c r="C321" s="23"/>
      <c r="D321" s="23"/>
      <c r="E321" s="4"/>
      <c r="F321" s="4"/>
      <c r="G321" s="22"/>
      <c r="H321" s="13">
        <f>H322</f>
        <v>76736.429999999993</v>
      </c>
      <c r="I321" s="13">
        <f t="shared" ref="I321:O321" si="158">I322</f>
        <v>76736.429999999993</v>
      </c>
      <c r="J321" s="13">
        <f t="shared" si="158"/>
        <v>0</v>
      </c>
      <c r="K321" s="13">
        <f t="shared" si="158"/>
        <v>0</v>
      </c>
      <c r="L321" s="13">
        <f t="shared" si="158"/>
        <v>0</v>
      </c>
      <c r="M321" s="13">
        <f t="shared" si="158"/>
        <v>0</v>
      </c>
      <c r="N321" s="13">
        <f t="shared" si="158"/>
        <v>0</v>
      </c>
      <c r="O321" s="13">
        <f t="shared" si="158"/>
        <v>0</v>
      </c>
      <c r="P321" s="22"/>
      <c r="Q321" s="1"/>
      <c r="R321" s="1"/>
      <c r="S321" s="1"/>
    </row>
    <row r="322" spans="1:19" s="5" customFormat="1" ht="29.25" customHeight="1" x14ac:dyDescent="0.25">
      <c r="A322" s="3"/>
      <c r="B322" s="3"/>
      <c r="C322" s="23" t="s">
        <v>27</v>
      </c>
      <c r="D322" s="23">
        <v>408</v>
      </c>
      <c r="E322" s="4"/>
      <c r="F322" s="4"/>
      <c r="G322" s="22"/>
      <c r="H322" s="13">
        <f>H323</f>
        <v>76736.429999999993</v>
      </c>
      <c r="I322" s="13">
        <f t="shared" ref="I322:O322" si="159">I323</f>
        <v>76736.429999999993</v>
      </c>
      <c r="J322" s="13">
        <f t="shared" si="159"/>
        <v>0</v>
      </c>
      <c r="K322" s="13">
        <f t="shared" si="159"/>
        <v>0</v>
      </c>
      <c r="L322" s="13">
        <f t="shared" si="159"/>
        <v>0</v>
      </c>
      <c r="M322" s="13">
        <f t="shared" si="159"/>
        <v>0</v>
      </c>
      <c r="N322" s="13">
        <f t="shared" si="159"/>
        <v>0</v>
      </c>
      <c r="O322" s="13">
        <f t="shared" si="159"/>
        <v>0</v>
      </c>
      <c r="P322" s="22"/>
      <c r="Q322" s="1"/>
      <c r="R322" s="1"/>
      <c r="S322" s="1"/>
    </row>
    <row r="323" spans="1:19" s="5" customFormat="1" ht="29.25" customHeight="1" x14ac:dyDescent="0.25">
      <c r="A323" s="3"/>
      <c r="B323" s="3"/>
      <c r="C323" s="23" t="s">
        <v>27</v>
      </c>
      <c r="D323" s="23">
        <v>408</v>
      </c>
      <c r="E323" s="4" t="s">
        <v>21</v>
      </c>
      <c r="F323" s="4" t="s">
        <v>412</v>
      </c>
      <c r="G323" s="22">
        <v>244</v>
      </c>
      <c r="H323" s="13">
        <v>76736.429999999993</v>
      </c>
      <c r="I323" s="13">
        <v>76736.429999999993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  <c r="P323" s="22"/>
      <c r="Q323" s="1"/>
      <c r="R323" s="1"/>
      <c r="S323" s="1"/>
    </row>
    <row r="324" spans="1:19" s="5" customFormat="1" ht="29.25" customHeight="1" x14ac:dyDescent="0.25">
      <c r="A324" s="3" t="s">
        <v>414</v>
      </c>
      <c r="B324" s="3" t="s">
        <v>416</v>
      </c>
      <c r="C324" s="23"/>
      <c r="D324" s="23"/>
      <c r="E324" s="4"/>
      <c r="F324" s="4"/>
      <c r="G324" s="22"/>
      <c r="H324" s="13">
        <f>H325</f>
        <v>32708.6</v>
      </c>
      <c r="I324" s="13">
        <f t="shared" ref="I324:O324" si="160">I325</f>
        <v>32708.6</v>
      </c>
      <c r="J324" s="13">
        <f t="shared" si="160"/>
        <v>0</v>
      </c>
      <c r="K324" s="13">
        <f t="shared" si="160"/>
        <v>0</v>
      </c>
      <c r="L324" s="13">
        <f t="shared" si="160"/>
        <v>0</v>
      </c>
      <c r="M324" s="13">
        <f t="shared" si="160"/>
        <v>0</v>
      </c>
      <c r="N324" s="13">
        <f t="shared" si="160"/>
        <v>0</v>
      </c>
      <c r="O324" s="13">
        <f t="shared" si="160"/>
        <v>0</v>
      </c>
      <c r="P324" s="22"/>
      <c r="Q324" s="1"/>
      <c r="R324" s="1"/>
      <c r="S324" s="1"/>
    </row>
    <row r="325" spans="1:19" s="5" customFormat="1" ht="29.25" customHeight="1" x14ac:dyDescent="0.25">
      <c r="A325" s="3"/>
      <c r="B325" s="3"/>
      <c r="C325" s="23" t="s">
        <v>27</v>
      </c>
      <c r="D325" s="23">
        <v>408</v>
      </c>
      <c r="E325" s="4"/>
      <c r="F325" s="4"/>
      <c r="G325" s="22"/>
      <c r="H325" s="13">
        <f>H326</f>
        <v>32708.6</v>
      </c>
      <c r="I325" s="13">
        <f t="shared" ref="I325:O325" si="161">I326</f>
        <v>32708.6</v>
      </c>
      <c r="J325" s="13">
        <f t="shared" si="161"/>
        <v>0</v>
      </c>
      <c r="K325" s="13">
        <f t="shared" si="161"/>
        <v>0</v>
      </c>
      <c r="L325" s="13">
        <f t="shared" si="161"/>
        <v>0</v>
      </c>
      <c r="M325" s="13">
        <f t="shared" si="161"/>
        <v>0</v>
      </c>
      <c r="N325" s="13">
        <f t="shared" si="161"/>
        <v>0</v>
      </c>
      <c r="O325" s="13">
        <f t="shared" si="161"/>
        <v>0</v>
      </c>
      <c r="P325" s="22"/>
      <c r="Q325" s="1"/>
      <c r="R325" s="1"/>
      <c r="S325" s="1"/>
    </row>
    <row r="326" spans="1:19" s="5" customFormat="1" ht="31.5" customHeight="1" x14ac:dyDescent="0.25">
      <c r="A326" s="3"/>
      <c r="B326" s="3"/>
      <c r="C326" s="23" t="s">
        <v>27</v>
      </c>
      <c r="D326" s="23">
        <v>408</v>
      </c>
      <c r="E326" s="4" t="s">
        <v>21</v>
      </c>
      <c r="F326" s="4" t="s">
        <v>415</v>
      </c>
      <c r="G326" s="22">
        <v>244</v>
      </c>
      <c r="H326" s="13">
        <v>32708.6</v>
      </c>
      <c r="I326" s="13">
        <v>32708.6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  <c r="P326" s="22"/>
      <c r="Q326" s="1"/>
      <c r="R326" s="1"/>
      <c r="S326" s="1"/>
    </row>
    <row r="327" spans="1:19" s="5" customFormat="1" ht="42.75" customHeight="1" x14ac:dyDescent="0.25">
      <c r="A327" s="3"/>
      <c r="B327" s="3"/>
      <c r="C327" s="23"/>
      <c r="D327" s="4"/>
      <c r="E327" s="4"/>
      <c r="F327" s="4"/>
      <c r="G327" s="22"/>
      <c r="H327" s="13">
        <f>H328</f>
        <v>0</v>
      </c>
      <c r="I327" s="13">
        <f t="shared" ref="I327:O328" si="162">I328</f>
        <v>0</v>
      </c>
      <c r="J327" s="13">
        <f t="shared" si="162"/>
        <v>0</v>
      </c>
      <c r="K327" s="13">
        <f t="shared" si="162"/>
        <v>0</v>
      </c>
      <c r="L327" s="13">
        <f t="shared" si="162"/>
        <v>0</v>
      </c>
      <c r="M327" s="13">
        <f t="shared" si="162"/>
        <v>0</v>
      </c>
      <c r="N327" s="13">
        <f t="shared" si="162"/>
        <v>0</v>
      </c>
      <c r="O327" s="13">
        <f t="shared" si="162"/>
        <v>0</v>
      </c>
      <c r="P327" s="22"/>
      <c r="Q327" s="1"/>
      <c r="R327" s="1"/>
      <c r="S327" s="1"/>
    </row>
    <row r="328" spans="1:19" s="5" customFormat="1" ht="32.25" customHeight="1" x14ac:dyDescent="0.25">
      <c r="A328" s="3"/>
      <c r="B328" s="3"/>
      <c r="C328" s="23" t="s">
        <v>27</v>
      </c>
      <c r="D328" s="4" t="s">
        <v>26</v>
      </c>
      <c r="E328" s="4"/>
      <c r="F328" s="4"/>
      <c r="G328" s="22"/>
      <c r="H328" s="13">
        <f>H329</f>
        <v>0</v>
      </c>
      <c r="I328" s="13">
        <f t="shared" si="162"/>
        <v>0</v>
      </c>
      <c r="J328" s="13">
        <f t="shared" si="162"/>
        <v>0</v>
      </c>
      <c r="K328" s="13">
        <f t="shared" si="162"/>
        <v>0</v>
      </c>
      <c r="L328" s="13">
        <f t="shared" si="162"/>
        <v>0</v>
      </c>
      <c r="M328" s="13">
        <f t="shared" si="162"/>
        <v>0</v>
      </c>
      <c r="N328" s="13">
        <f t="shared" si="162"/>
        <v>0</v>
      </c>
      <c r="O328" s="13">
        <f t="shared" si="162"/>
        <v>0</v>
      </c>
      <c r="P328" s="22"/>
      <c r="Q328" s="1"/>
      <c r="R328" s="1"/>
      <c r="S328" s="1"/>
    </row>
    <row r="329" spans="1:19" s="5" customFormat="1" ht="30.75" customHeight="1" x14ac:dyDescent="0.25">
      <c r="A329" s="3"/>
      <c r="B329" s="3"/>
      <c r="C329" s="23" t="s">
        <v>27</v>
      </c>
      <c r="D329" s="4" t="s">
        <v>26</v>
      </c>
      <c r="E329" s="4" t="s">
        <v>21</v>
      </c>
      <c r="F329" s="4" t="s">
        <v>94</v>
      </c>
      <c r="G329" s="22">
        <v>244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  <c r="P329" s="22"/>
      <c r="Q329" s="1"/>
      <c r="R329" s="1"/>
      <c r="S329" s="1"/>
    </row>
    <row r="330" spans="1:19" s="5" customFormat="1" ht="95.25" customHeight="1" x14ac:dyDescent="0.25">
      <c r="A330" s="3"/>
      <c r="B330" s="8"/>
      <c r="C330" s="23"/>
      <c r="D330" s="4"/>
      <c r="E330" s="4"/>
      <c r="F330" s="4"/>
      <c r="G330" s="22"/>
      <c r="H330" s="13">
        <f t="shared" ref="H330:O330" si="163">H331</f>
        <v>0</v>
      </c>
      <c r="I330" s="13">
        <f t="shared" si="163"/>
        <v>0</v>
      </c>
      <c r="J330" s="13">
        <f t="shared" si="163"/>
        <v>0</v>
      </c>
      <c r="K330" s="13">
        <f t="shared" si="163"/>
        <v>0</v>
      </c>
      <c r="L330" s="13">
        <f t="shared" si="163"/>
        <v>0</v>
      </c>
      <c r="M330" s="13">
        <f t="shared" si="163"/>
        <v>0</v>
      </c>
      <c r="N330" s="13">
        <f t="shared" si="163"/>
        <v>0</v>
      </c>
      <c r="O330" s="13">
        <f t="shared" si="163"/>
        <v>0</v>
      </c>
      <c r="P330" s="22"/>
      <c r="Q330" s="1"/>
      <c r="R330" s="1"/>
      <c r="S330" s="1"/>
    </row>
    <row r="331" spans="1:19" s="5" customFormat="1" ht="40.5" customHeight="1" x14ac:dyDescent="0.25">
      <c r="A331" s="3"/>
      <c r="B331" s="3"/>
      <c r="C331" s="23" t="s">
        <v>27</v>
      </c>
      <c r="D331" s="4" t="s">
        <v>26</v>
      </c>
      <c r="E331" s="4"/>
      <c r="F331" s="4"/>
      <c r="G331" s="22"/>
      <c r="H331" s="13">
        <f>H332</f>
        <v>0</v>
      </c>
      <c r="I331" s="13">
        <f t="shared" ref="I331:O331" si="164">I332</f>
        <v>0</v>
      </c>
      <c r="J331" s="13">
        <f t="shared" si="164"/>
        <v>0</v>
      </c>
      <c r="K331" s="13">
        <f t="shared" si="164"/>
        <v>0</v>
      </c>
      <c r="L331" s="13">
        <f t="shared" si="164"/>
        <v>0</v>
      </c>
      <c r="M331" s="13">
        <f t="shared" si="164"/>
        <v>0</v>
      </c>
      <c r="N331" s="13">
        <f t="shared" si="164"/>
        <v>0</v>
      </c>
      <c r="O331" s="13">
        <f t="shared" si="164"/>
        <v>0</v>
      </c>
      <c r="P331" s="22"/>
      <c r="Q331" s="1"/>
      <c r="R331" s="1"/>
      <c r="S331" s="1"/>
    </row>
    <row r="332" spans="1:19" s="5" customFormat="1" ht="105.75" customHeight="1" x14ac:dyDescent="0.25">
      <c r="A332" s="3"/>
      <c r="B332" s="3"/>
      <c r="C332" s="23" t="s">
        <v>27</v>
      </c>
      <c r="D332" s="4" t="s">
        <v>26</v>
      </c>
      <c r="E332" s="4" t="s">
        <v>21</v>
      </c>
      <c r="F332" s="4" t="s">
        <v>418</v>
      </c>
      <c r="G332" s="22" t="s">
        <v>423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  <c r="P332" s="22"/>
      <c r="Q332" s="1"/>
      <c r="R332" s="1"/>
      <c r="S332" s="1"/>
    </row>
    <row r="333" spans="1:19" s="5" customFormat="1" ht="48" x14ac:dyDescent="0.25">
      <c r="A333" s="9" t="s">
        <v>14</v>
      </c>
      <c r="B333" s="18" t="s">
        <v>15</v>
      </c>
      <c r="C333" s="23"/>
      <c r="D333" s="4"/>
      <c r="E333" s="4"/>
      <c r="F333" s="4"/>
      <c r="G333" s="22"/>
      <c r="H333" s="20">
        <f>H334</f>
        <v>7708564.7800000003</v>
      </c>
      <c r="I333" s="20">
        <f>I334</f>
        <v>7309788.4900000002</v>
      </c>
      <c r="J333" s="20">
        <f t="shared" ref="J333:O333" si="165">J334</f>
        <v>0</v>
      </c>
      <c r="K333" s="20">
        <f t="shared" si="165"/>
        <v>0</v>
      </c>
      <c r="L333" s="20">
        <f t="shared" si="165"/>
        <v>0</v>
      </c>
      <c r="M333" s="20">
        <f t="shared" si="165"/>
        <v>0</v>
      </c>
      <c r="N333" s="20">
        <f t="shared" si="165"/>
        <v>0</v>
      </c>
      <c r="O333" s="20">
        <f t="shared" si="165"/>
        <v>0</v>
      </c>
      <c r="P333" s="22"/>
      <c r="Q333" s="1"/>
      <c r="R333" s="1"/>
      <c r="S333" s="1"/>
    </row>
    <row r="334" spans="1:19" s="5" customFormat="1" ht="42" x14ac:dyDescent="0.25">
      <c r="A334" s="3"/>
      <c r="B334" s="3"/>
      <c r="C334" s="23" t="s">
        <v>27</v>
      </c>
      <c r="D334" s="4" t="s">
        <v>26</v>
      </c>
      <c r="E334" s="4"/>
      <c r="F334" s="4"/>
      <c r="G334" s="22"/>
      <c r="H334" s="13">
        <f>H335+H339+H342+H345+H358+H361+H364+H352+H355</f>
        <v>7708564.7800000003</v>
      </c>
      <c r="I334" s="13">
        <f>I335+I339+I342+I345+I358+I361+I364+I352+I355</f>
        <v>7309788.4900000002</v>
      </c>
      <c r="J334" s="13">
        <f>J335+J339+J342+J345</f>
        <v>0</v>
      </c>
      <c r="K334" s="13">
        <f>K335+K339+K342+K345</f>
        <v>0</v>
      </c>
      <c r="L334" s="13">
        <f>L335+L339+L342+L345+L352+L355</f>
        <v>0</v>
      </c>
      <c r="M334" s="13">
        <f t="shared" ref="M334:O334" si="166">M335+M339+M342+M345+M352+M355</f>
        <v>0</v>
      </c>
      <c r="N334" s="13">
        <f t="shared" si="166"/>
        <v>0</v>
      </c>
      <c r="O334" s="13">
        <f t="shared" si="166"/>
        <v>0</v>
      </c>
      <c r="P334" s="22"/>
      <c r="Q334" s="1"/>
      <c r="R334" s="1"/>
      <c r="S334" s="1"/>
    </row>
    <row r="335" spans="1:19" s="5" customFormat="1" ht="21" x14ac:dyDescent="0.25">
      <c r="A335" s="8" t="s">
        <v>68</v>
      </c>
      <c r="B335" s="3" t="s">
        <v>69</v>
      </c>
      <c r="C335" s="23"/>
      <c r="D335" s="4"/>
      <c r="E335" s="4"/>
      <c r="F335" s="4"/>
      <c r="G335" s="22"/>
      <c r="H335" s="13">
        <f>H336</f>
        <v>6640000</v>
      </c>
      <c r="I335" s="13">
        <f t="shared" ref="I335:O335" si="167">I336</f>
        <v>6241223.71</v>
      </c>
      <c r="J335" s="13">
        <f t="shared" si="167"/>
        <v>0</v>
      </c>
      <c r="K335" s="13">
        <f t="shared" si="167"/>
        <v>0</v>
      </c>
      <c r="L335" s="13">
        <f t="shared" si="167"/>
        <v>0</v>
      </c>
      <c r="M335" s="13">
        <f t="shared" si="167"/>
        <v>0</v>
      </c>
      <c r="N335" s="13">
        <f t="shared" si="167"/>
        <v>0</v>
      </c>
      <c r="O335" s="13">
        <f t="shared" si="167"/>
        <v>0</v>
      </c>
      <c r="P335" s="22"/>
      <c r="Q335" s="1"/>
      <c r="R335" s="1"/>
      <c r="S335" s="1"/>
    </row>
    <row r="336" spans="1:19" s="5" customFormat="1" ht="33.75" customHeight="1" x14ac:dyDescent="0.25">
      <c r="A336" s="8"/>
      <c r="B336" s="3"/>
      <c r="C336" s="23" t="s">
        <v>27</v>
      </c>
      <c r="D336" s="4" t="s">
        <v>26</v>
      </c>
      <c r="E336" s="4"/>
      <c r="F336" s="4"/>
      <c r="G336" s="22"/>
      <c r="H336" s="13">
        <f>H337+H338</f>
        <v>6640000</v>
      </c>
      <c r="I336" s="13">
        <f t="shared" ref="I336:O336" si="168">I337+I338</f>
        <v>6241223.71</v>
      </c>
      <c r="J336" s="13">
        <f t="shared" si="168"/>
        <v>0</v>
      </c>
      <c r="K336" s="13">
        <f t="shared" si="168"/>
        <v>0</v>
      </c>
      <c r="L336" s="13">
        <f t="shared" si="168"/>
        <v>0</v>
      </c>
      <c r="M336" s="13">
        <f t="shared" si="168"/>
        <v>0</v>
      </c>
      <c r="N336" s="13">
        <f t="shared" si="168"/>
        <v>0</v>
      </c>
      <c r="O336" s="13">
        <f t="shared" si="168"/>
        <v>0</v>
      </c>
      <c r="P336" s="22"/>
      <c r="Q336" s="1"/>
      <c r="R336" s="1"/>
      <c r="S336" s="1"/>
    </row>
    <row r="337" spans="1:19" s="5" customFormat="1" ht="35.25" customHeight="1" x14ac:dyDescent="0.25">
      <c r="A337" s="3"/>
      <c r="B337" s="3"/>
      <c r="C337" s="23" t="s">
        <v>27</v>
      </c>
      <c r="D337" s="4" t="s">
        <v>26</v>
      </c>
      <c r="E337" s="4" t="s">
        <v>19</v>
      </c>
      <c r="F337" s="4" t="s">
        <v>29</v>
      </c>
      <c r="G337" s="22">
        <v>244</v>
      </c>
      <c r="H337" s="13">
        <v>1750000</v>
      </c>
      <c r="I337" s="13">
        <v>1600000</v>
      </c>
      <c r="J337" s="13"/>
      <c r="K337" s="13"/>
      <c r="L337" s="13"/>
      <c r="M337" s="13"/>
      <c r="N337" s="13"/>
      <c r="O337" s="13"/>
      <c r="P337" s="22"/>
      <c r="Q337" s="1"/>
      <c r="R337" s="1"/>
      <c r="S337" s="1"/>
    </row>
    <row r="338" spans="1:19" s="5" customFormat="1" ht="33.75" customHeight="1" x14ac:dyDescent="0.25">
      <c r="A338" s="3"/>
      <c r="B338" s="3"/>
      <c r="C338" s="23" t="s">
        <v>27</v>
      </c>
      <c r="D338" s="4" t="s">
        <v>26</v>
      </c>
      <c r="E338" s="4" t="s">
        <v>19</v>
      </c>
      <c r="F338" s="4" t="s">
        <v>29</v>
      </c>
      <c r="G338" s="22">
        <v>247</v>
      </c>
      <c r="H338" s="13">
        <v>4890000</v>
      </c>
      <c r="I338" s="13">
        <v>4641223.71</v>
      </c>
      <c r="J338" s="13"/>
      <c r="K338" s="13"/>
      <c r="L338" s="13"/>
      <c r="M338" s="13"/>
      <c r="N338" s="13"/>
      <c r="O338" s="13"/>
      <c r="P338" s="22"/>
      <c r="Q338" s="1"/>
      <c r="R338" s="1"/>
      <c r="S338" s="1"/>
    </row>
    <row r="339" spans="1:19" s="5" customFormat="1" ht="36" customHeight="1" x14ac:dyDescent="0.25">
      <c r="A339" s="8" t="s">
        <v>71</v>
      </c>
      <c r="B339" s="3" t="s">
        <v>302</v>
      </c>
      <c r="C339" s="23"/>
      <c r="D339" s="4"/>
      <c r="E339" s="4"/>
      <c r="F339" s="4"/>
      <c r="G339" s="22"/>
      <c r="H339" s="13">
        <f>H341</f>
        <v>199544.78</v>
      </c>
      <c r="I339" s="13">
        <f t="shared" ref="I339:O339" si="169">I341</f>
        <v>199544.78</v>
      </c>
      <c r="J339" s="13">
        <f t="shared" si="169"/>
        <v>0</v>
      </c>
      <c r="K339" s="13">
        <f t="shared" si="169"/>
        <v>0</v>
      </c>
      <c r="L339" s="13">
        <f t="shared" si="169"/>
        <v>0</v>
      </c>
      <c r="M339" s="13">
        <f t="shared" si="169"/>
        <v>0</v>
      </c>
      <c r="N339" s="13">
        <f t="shared" si="169"/>
        <v>0</v>
      </c>
      <c r="O339" s="13">
        <f t="shared" si="169"/>
        <v>0</v>
      </c>
      <c r="P339" s="22"/>
      <c r="Q339" s="1"/>
      <c r="R339" s="1"/>
      <c r="S339" s="1"/>
    </row>
    <row r="340" spans="1:19" s="5" customFormat="1" ht="35.25" customHeight="1" x14ac:dyDescent="0.25">
      <c r="A340" s="8"/>
      <c r="B340" s="3"/>
      <c r="C340" s="23" t="s">
        <v>27</v>
      </c>
      <c r="D340" s="4" t="s">
        <v>26</v>
      </c>
      <c r="E340" s="4"/>
      <c r="F340" s="4"/>
      <c r="G340" s="22"/>
      <c r="H340" s="13">
        <f>H341</f>
        <v>199544.78</v>
      </c>
      <c r="I340" s="13">
        <f t="shared" ref="I340:O340" si="170">I341</f>
        <v>199544.78</v>
      </c>
      <c r="J340" s="13">
        <f t="shared" si="170"/>
        <v>0</v>
      </c>
      <c r="K340" s="13">
        <f t="shared" si="170"/>
        <v>0</v>
      </c>
      <c r="L340" s="13">
        <f t="shared" si="170"/>
        <v>0</v>
      </c>
      <c r="M340" s="13">
        <f t="shared" si="170"/>
        <v>0</v>
      </c>
      <c r="N340" s="13">
        <f t="shared" si="170"/>
        <v>0</v>
      </c>
      <c r="O340" s="13">
        <f t="shared" si="170"/>
        <v>0</v>
      </c>
      <c r="P340" s="22"/>
      <c r="Q340" s="1"/>
      <c r="R340" s="1"/>
      <c r="S340" s="1"/>
    </row>
    <row r="341" spans="1:19" s="5" customFormat="1" ht="33.75" customHeight="1" x14ac:dyDescent="0.25">
      <c r="A341" s="3"/>
      <c r="B341" s="3"/>
      <c r="C341" s="23" t="s">
        <v>27</v>
      </c>
      <c r="D341" s="4" t="s">
        <v>26</v>
      </c>
      <c r="E341" s="4" t="s">
        <v>19</v>
      </c>
      <c r="F341" s="4" t="s">
        <v>303</v>
      </c>
      <c r="G341" s="22">
        <v>244</v>
      </c>
      <c r="H341" s="13">
        <v>199544.78</v>
      </c>
      <c r="I341" s="13">
        <v>199544.78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  <c r="P341" s="22"/>
      <c r="Q341" s="1"/>
      <c r="R341" s="1"/>
      <c r="S341" s="1"/>
    </row>
    <row r="342" spans="1:19" s="5" customFormat="1" ht="55.5" customHeight="1" x14ac:dyDescent="0.25">
      <c r="A342" s="8" t="s">
        <v>47</v>
      </c>
      <c r="B342" s="3" t="s">
        <v>304</v>
      </c>
      <c r="C342" s="23"/>
      <c r="D342" s="4"/>
      <c r="E342" s="4"/>
      <c r="F342" s="4"/>
      <c r="G342" s="22"/>
      <c r="H342" s="13">
        <f>H344</f>
        <v>146407.01999999999</v>
      </c>
      <c r="I342" s="13">
        <f t="shared" ref="I342:O342" si="171">I344</f>
        <v>146407.01999999999</v>
      </c>
      <c r="J342" s="13">
        <f t="shared" si="171"/>
        <v>0</v>
      </c>
      <c r="K342" s="13">
        <f t="shared" si="171"/>
        <v>0</v>
      </c>
      <c r="L342" s="13">
        <f t="shared" si="171"/>
        <v>0</v>
      </c>
      <c r="M342" s="13">
        <f t="shared" si="171"/>
        <v>0</v>
      </c>
      <c r="N342" s="13">
        <f t="shared" si="171"/>
        <v>0</v>
      </c>
      <c r="O342" s="13">
        <f t="shared" si="171"/>
        <v>0</v>
      </c>
      <c r="P342" s="22"/>
      <c r="Q342" s="1"/>
      <c r="R342" s="1"/>
      <c r="S342" s="1"/>
    </row>
    <row r="343" spans="1:19" s="5" customFormat="1" ht="36.75" customHeight="1" x14ac:dyDescent="0.25">
      <c r="A343" s="8"/>
      <c r="B343" s="3"/>
      <c r="C343" s="23" t="s">
        <v>27</v>
      </c>
      <c r="D343" s="4" t="s">
        <v>26</v>
      </c>
      <c r="E343" s="4"/>
      <c r="F343" s="4"/>
      <c r="G343" s="22"/>
      <c r="H343" s="13">
        <f>H344</f>
        <v>146407.01999999999</v>
      </c>
      <c r="I343" s="13">
        <f t="shared" ref="I343:O343" si="172">I344</f>
        <v>146407.01999999999</v>
      </c>
      <c r="J343" s="13">
        <f t="shared" si="172"/>
        <v>0</v>
      </c>
      <c r="K343" s="13">
        <f t="shared" si="172"/>
        <v>0</v>
      </c>
      <c r="L343" s="13">
        <f t="shared" si="172"/>
        <v>0</v>
      </c>
      <c r="M343" s="13">
        <f t="shared" si="172"/>
        <v>0</v>
      </c>
      <c r="N343" s="13">
        <f t="shared" si="172"/>
        <v>0</v>
      </c>
      <c r="O343" s="13">
        <f t="shared" si="172"/>
        <v>0</v>
      </c>
      <c r="P343" s="22"/>
      <c r="Q343" s="1"/>
      <c r="R343" s="1"/>
      <c r="S343" s="1"/>
    </row>
    <row r="344" spans="1:19" s="5" customFormat="1" ht="33.75" customHeight="1" x14ac:dyDescent="0.25">
      <c r="A344" s="3"/>
      <c r="B344" s="3"/>
      <c r="C344" s="23" t="s">
        <v>27</v>
      </c>
      <c r="D344" s="4" t="s">
        <v>26</v>
      </c>
      <c r="E344" s="4" t="s">
        <v>19</v>
      </c>
      <c r="F344" s="4" t="s">
        <v>305</v>
      </c>
      <c r="G344" s="22">
        <v>244</v>
      </c>
      <c r="H344" s="13">
        <v>146407.01999999999</v>
      </c>
      <c r="I344" s="13">
        <v>146407.01999999999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  <c r="P344" s="22"/>
      <c r="Q344" s="1"/>
      <c r="R344" s="1"/>
      <c r="S344" s="1"/>
    </row>
    <row r="345" spans="1:19" s="5" customFormat="1" ht="35.25" customHeight="1" x14ac:dyDescent="0.25">
      <c r="A345" s="8" t="s">
        <v>49</v>
      </c>
      <c r="B345" s="3" t="s">
        <v>306</v>
      </c>
      <c r="C345" s="23"/>
      <c r="D345" s="4"/>
      <c r="E345" s="4"/>
      <c r="F345" s="4"/>
      <c r="G345" s="22"/>
      <c r="H345" s="13">
        <f t="shared" ref="H345:O345" si="173">H347</f>
        <v>163884.65</v>
      </c>
      <c r="I345" s="13">
        <f t="shared" si="173"/>
        <v>163884.65</v>
      </c>
      <c r="J345" s="13">
        <f t="shared" si="173"/>
        <v>0</v>
      </c>
      <c r="K345" s="13">
        <f t="shared" si="173"/>
        <v>0</v>
      </c>
      <c r="L345" s="13">
        <f t="shared" si="173"/>
        <v>0</v>
      </c>
      <c r="M345" s="13">
        <f t="shared" si="173"/>
        <v>0</v>
      </c>
      <c r="N345" s="13">
        <f t="shared" si="173"/>
        <v>0</v>
      </c>
      <c r="O345" s="13">
        <f t="shared" si="173"/>
        <v>0</v>
      </c>
      <c r="P345" s="22"/>
      <c r="Q345" s="1"/>
      <c r="R345" s="1"/>
      <c r="S345" s="1"/>
    </row>
    <row r="346" spans="1:19" s="5" customFormat="1" ht="32.25" customHeight="1" x14ac:dyDescent="0.25">
      <c r="A346" s="8"/>
      <c r="B346" s="3"/>
      <c r="C346" s="23" t="s">
        <v>27</v>
      </c>
      <c r="D346" s="4" t="s">
        <v>26</v>
      </c>
      <c r="E346" s="4"/>
      <c r="F346" s="4"/>
      <c r="G346" s="22"/>
      <c r="H346" s="13">
        <f t="shared" ref="H346:O346" si="174">H347</f>
        <v>163884.65</v>
      </c>
      <c r="I346" s="13">
        <f t="shared" si="174"/>
        <v>163884.65</v>
      </c>
      <c r="J346" s="13">
        <f t="shared" si="174"/>
        <v>0</v>
      </c>
      <c r="K346" s="13">
        <f t="shared" si="174"/>
        <v>0</v>
      </c>
      <c r="L346" s="13">
        <f t="shared" si="174"/>
        <v>0</v>
      </c>
      <c r="M346" s="13">
        <f t="shared" si="174"/>
        <v>0</v>
      </c>
      <c r="N346" s="13">
        <f t="shared" si="174"/>
        <v>0</v>
      </c>
      <c r="O346" s="13">
        <f t="shared" si="174"/>
        <v>0</v>
      </c>
      <c r="P346" s="22"/>
      <c r="Q346" s="1"/>
      <c r="R346" s="1"/>
      <c r="S346" s="1"/>
    </row>
    <row r="347" spans="1:19" s="5" customFormat="1" ht="33.75" customHeight="1" x14ac:dyDescent="0.25">
      <c r="A347" s="3"/>
      <c r="B347" s="3"/>
      <c r="C347" s="23" t="s">
        <v>27</v>
      </c>
      <c r="D347" s="4" t="s">
        <v>26</v>
      </c>
      <c r="E347" s="4" t="s">
        <v>19</v>
      </c>
      <c r="F347" s="4" t="s">
        <v>307</v>
      </c>
      <c r="G347" s="22">
        <v>244</v>
      </c>
      <c r="H347" s="13">
        <v>163884.65</v>
      </c>
      <c r="I347" s="13">
        <v>163884.65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  <c r="P347" s="22"/>
      <c r="Q347" s="1"/>
      <c r="R347" s="1"/>
      <c r="S347" s="1"/>
    </row>
    <row r="348" spans="1:19" s="5" customFormat="1" ht="21.75" hidden="1" customHeight="1" x14ac:dyDescent="0.25">
      <c r="A348" s="8"/>
      <c r="B348" s="8"/>
      <c r="C348" s="23"/>
      <c r="D348" s="4"/>
      <c r="E348" s="4"/>
      <c r="F348" s="4"/>
      <c r="G348" s="22"/>
      <c r="H348" s="13"/>
      <c r="I348" s="13"/>
      <c r="J348" s="13"/>
      <c r="K348" s="13"/>
      <c r="L348" s="13"/>
      <c r="M348" s="13"/>
      <c r="N348" s="13"/>
      <c r="O348" s="13"/>
      <c r="P348" s="22"/>
      <c r="Q348" s="1"/>
      <c r="R348" s="1"/>
      <c r="S348" s="1"/>
    </row>
    <row r="349" spans="1:19" s="5" customFormat="1" ht="22.5" hidden="1" customHeight="1" x14ac:dyDescent="0.25">
      <c r="A349" s="3"/>
      <c r="B349" s="3"/>
      <c r="C349" s="23"/>
      <c r="D349" s="4"/>
      <c r="E349" s="4"/>
      <c r="F349" s="4"/>
      <c r="G349" s="22"/>
      <c r="H349" s="13"/>
      <c r="I349" s="13"/>
      <c r="J349" s="13"/>
      <c r="K349" s="13"/>
      <c r="L349" s="13"/>
      <c r="M349" s="13"/>
      <c r="N349" s="13"/>
      <c r="O349" s="13"/>
      <c r="P349" s="22"/>
      <c r="Q349" s="1"/>
      <c r="R349" s="1"/>
      <c r="S349" s="1"/>
    </row>
    <row r="350" spans="1:19" s="5" customFormat="1" ht="21" hidden="1" customHeight="1" x14ac:dyDescent="0.25">
      <c r="A350" s="3"/>
      <c r="B350" s="3"/>
      <c r="C350" s="23"/>
      <c r="D350" s="4"/>
      <c r="E350" s="4"/>
      <c r="F350" s="4"/>
      <c r="G350" s="22"/>
      <c r="H350" s="13"/>
      <c r="I350" s="13"/>
      <c r="J350" s="13"/>
      <c r="K350" s="13"/>
      <c r="L350" s="13"/>
      <c r="M350" s="13"/>
      <c r="N350" s="13"/>
      <c r="O350" s="13"/>
      <c r="P350" s="22"/>
      <c r="Q350" s="1"/>
      <c r="R350" s="1"/>
      <c r="S350" s="1"/>
    </row>
    <row r="351" spans="1:19" s="5" customFormat="1" ht="22.5" hidden="1" customHeight="1" x14ac:dyDescent="0.25">
      <c r="A351" s="3"/>
      <c r="B351" s="3"/>
      <c r="C351" s="23"/>
      <c r="D351" s="4"/>
      <c r="E351" s="4"/>
      <c r="F351" s="4"/>
      <c r="G351" s="22"/>
      <c r="H351" s="13"/>
      <c r="I351" s="13"/>
      <c r="J351" s="13"/>
      <c r="K351" s="13"/>
      <c r="L351" s="13"/>
      <c r="M351" s="13"/>
      <c r="N351" s="13"/>
      <c r="O351" s="13"/>
      <c r="P351" s="22"/>
      <c r="Q351" s="1"/>
      <c r="R351" s="1"/>
      <c r="S351" s="1"/>
    </row>
    <row r="352" spans="1:19" s="5" customFormat="1" ht="43.5" customHeight="1" x14ac:dyDescent="0.25">
      <c r="A352" s="8" t="s">
        <v>51</v>
      </c>
      <c r="B352" s="3" t="s">
        <v>308</v>
      </c>
      <c r="C352" s="23"/>
      <c r="D352" s="4"/>
      <c r="E352" s="4"/>
      <c r="F352" s="4"/>
      <c r="G352" s="22"/>
      <c r="H352" s="13">
        <f>H353</f>
        <v>308828.33</v>
      </c>
      <c r="I352" s="13">
        <f t="shared" ref="I352:O352" si="175">I353</f>
        <v>308828.33</v>
      </c>
      <c r="J352" s="13">
        <f t="shared" si="175"/>
        <v>0</v>
      </c>
      <c r="K352" s="13">
        <f t="shared" si="175"/>
        <v>0</v>
      </c>
      <c r="L352" s="13">
        <f t="shared" si="175"/>
        <v>0</v>
      </c>
      <c r="M352" s="13">
        <f t="shared" si="175"/>
        <v>0</v>
      </c>
      <c r="N352" s="13">
        <f t="shared" si="175"/>
        <v>0</v>
      </c>
      <c r="O352" s="13">
        <f t="shared" si="175"/>
        <v>0</v>
      </c>
      <c r="P352" s="22"/>
      <c r="Q352" s="1"/>
      <c r="R352" s="1"/>
      <c r="S352" s="1"/>
    </row>
    <row r="353" spans="1:19" s="5" customFormat="1" ht="32.25" customHeight="1" x14ac:dyDescent="0.25">
      <c r="A353" s="3"/>
      <c r="B353" s="3"/>
      <c r="C353" s="23" t="s">
        <v>27</v>
      </c>
      <c r="D353" s="4" t="s">
        <v>26</v>
      </c>
      <c r="E353" s="4"/>
      <c r="F353" s="4"/>
      <c r="G353" s="22"/>
      <c r="H353" s="13">
        <f>H354</f>
        <v>308828.33</v>
      </c>
      <c r="I353" s="13">
        <f t="shared" ref="I353:O353" si="176">I354</f>
        <v>308828.33</v>
      </c>
      <c r="J353" s="13">
        <f t="shared" si="176"/>
        <v>0</v>
      </c>
      <c r="K353" s="13">
        <f t="shared" si="176"/>
        <v>0</v>
      </c>
      <c r="L353" s="13">
        <f t="shared" si="176"/>
        <v>0</v>
      </c>
      <c r="M353" s="13">
        <f t="shared" si="176"/>
        <v>0</v>
      </c>
      <c r="N353" s="13">
        <f t="shared" si="176"/>
        <v>0</v>
      </c>
      <c r="O353" s="13">
        <f t="shared" si="176"/>
        <v>0</v>
      </c>
      <c r="P353" s="22"/>
      <c r="Q353" s="1"/>
      <c r="R353" s="1"/>
      <c r="S353" s="1"/>
    </row>
    <row r="354" spans="1:19" s="5" customFormat="1" ht="33" customHeight="1" x14ac:dyDescent="0.25">
      <c r="A354" s="3"/>
      <c r="B354" s="3"/>
      <c r="C354" s="23" t="s">
        <v>27</v>
      </c>
      <c r="D354" s="4" t="s">
        <v>26</v>
      </c>
      <c r="E354" s="4" t="s">
        <v>19</v>
      </c>
      <c r="F354" s="4" t="s">
        <v>309</v>
      </c>
      <c r="G354" s="22">
        <v>244</v>
      </c>
      <c r="H354" s="13">
        <v>308828.33</v>
      </c>
      <c r="I354" s="13">
        <v>308828.33</v>
      </c>
      <c r="J354" s="13">
        <v>0</v>
      </c>
      <c r="K354" s="13">
        <v>0</v>
      </c>
      <c r="L354" s="13">
        <v>0</v>
      </c>
      <c r="M354" s="13">
        <v>0</v>
      </c>
      <c r="N354" s="13">
        <v>0</v>
      </c>
      <c r="O354" s="13">
        <v>0</v>
      </c>
      <c r="P354" s="22"/>
      <c r="Q354" s="1"/>
      <c r="R354" s="1"/>
      <c r="S354" s="1"/>
    </row>
    <row r="355" spans="1:19" s="5" customFormat="1" ht="61.5" customHeight="1" x14ac:dyDescent="0.25">
      <c r="A355" s="8" t="s">
        <v>53</v>
      </c>
      <c r="B355" s="3" t="s">
        <v>84</v>
      </c>
      <c r="C355" s="23"/>
      <c r="D355" s="4"/>
      <c r="E355" s="4"/>
      <c r="F355" s="4"/>
      <c r="G355" s="22"/>
      <c r="H355" s="13">
        <f>H356</f>
        <v>249900</v>
      </c>
      <c r="I355" s="13">
        <f t="shared" ref="I355:O355" si="177">I356</f>
        <v>249900</v>
      </c>
      <c r="J355" s="13">
        <f t="shared" si="177"/>
        <v>0</v>
      </c>
      <c r="K355" s="13">
        <f t="shared" si="177"/>
        <v>0</v>
      </c>
      <c r="L355" s="13">
        <f t="shared" si="177"/>
        <v>0</v>
      </c>
      <c r="M355" s="13">
        <f t="shared" si="177"/>
        <v>0</v>
      </c>
      <c r="N355" s="13">
        <f t="shared" si="177"/>
        <v>0</v>
      </c>
      <c r="O355" s="13">
        <f t="shared" si="177"/>
        <v>0</v>
      </c>
      <c r="P355" s="22"/>
      <c r="Q355" s="1"/>
      <c r="R355" s="1"/>
      <c r="S355" s="1"/>
    </row>
    <row r="356" spans="1:19" s="5" customFormat="1" ht="33" customHeight="1" x14ac:dyDescent="0.25">
      <c r="A356" s="3"/>
      <c r="B356" s="3"/>
      <c r="C356" s="23" t="s">
        <v>27</v>
      </c>
      <c r="D356" s="4" t="s">
        <v>26</v>
      </c>
      <c r="E356" s="4"/>
      <c r="F356" s="4"/>
      <c r="G356" s="22"/>
      <c r="H356" s="13">
        <f>H357</f>
        <v>249900</v>
      </c>
      <c r="I356" s="13">
        <f t="shared" ref="I356:O356" si="178">I357</f>
        <v>249900</v>
      </c>
      <c r="J356" s="13">
        <f t="shared" si="178"/>
        <v>0</v>
      </c>
      <c r="K356" s="13">
        <f t="shared" si="178"/>
        <v>0</v>
      </c>
      <c r="L356" s="13">
        <f t="shared" si="178"/>
        <v>0</v>
      </c>
      <c r="M356" s="13">
        <f t="shared" si="178"/>
        <v>0</v>
      </c>
      <c r="N356" s="13">
        <f t="shared" si="178"/>
        <v>0</v>
      </c>
      <c r="O356" s="13">
        <f t="shared" si="178"/>
        <v>0</v>
      </c>
      <c r="P356" s="22"/>
      <c r="Q356" s="1"/>
      <c r="R356" s="1"/>
      <c r="S356" s="1"/>
    </row>
    <row r="357" spans="1:19" s="5" customFormat="1" ht="33" customHeight="1" x14ac:dyDescent="0.25">
      <c r="A357" s="3"/>
      <c r="B357" s="3"/>
      <c r="C357" s="23" t="s">
        <v>27</v>
      </c>
      <c r="D357" s="4" t="s">
        <v>26</v>
      </c>
      <c r="E357" s="4" t="s">
        <v>19</v>
      </c>
      <c r="F357" s="4" t="s">
        <v>85</v>
      </c>
      <c r="G357" s="22">
        <v>244</v>
      </c>
      <c r="H357" s="13">
        <v>249900</v>
      </c>
      <c r="I357" s="13">
        <v>249900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  <c r="P357" s="22"/>
      <c r="Q357" s="1"/>
      <c r="R357" s="1"/>
      <c r="S357" s="1"/>
    </row>
    <row r="358" spans="1:19" s="5" customFormat="1" ht="40.5" customHeight="1" x14ac:dyDescent="0.25">
      <c r="A358" s="8"/>
      <c r="B358" s="3"/>
      <c r="C358" s="23"/>
      <c r="D358" s="4"/>
      <c r="E358" s="4"/>
      <c r="F358" s="4"/>
      <c r="G358" s="22"/>
      <c r="H358" s="13">
        <f>H360</f>
        <v>0</v>
      </c>
      <c r="I358" s="13">
        <f t="shared" ref="I358:O358" si="179">I360</f>
        <v>0</v>
      </c>
      <c r="J358" s="13">
        <f t="shared" si="179"/>
        <v>0</v>
      </c>
      <c r="K358" s="13">
        <f t="shared" si="179"/>
        <v>0</v>
      </c>
      <c r="L358" s="13">
        <v>0</v>
      </c>
      <c r="M358" s="13">
        <f t="shared" si="179"/>
        <v>0</v>
      </c>
      <c r="N358" s="13">
        <f t="shared" si="179"/>
        <v>0</v>
      </c>
      <c r="O358" s="13">
        <f t="shared" si="179"/>
        <v>0</v>
      </c>
      <c r="P358" s="22"/>
      <c r="Q358" s="1"/>
      <c r="R358" s="1"/>
      <c r="S358" s="1"/>
    </row>
    <row r="359" spans="1:19" s="5" customFormat="1" ht="31.5" customHeight="1" x14ac:dyDescent="0.25">
      <c r="A359" s="3"/>
      <c r="B359" s="3"/>
      <c r="C359" s="23" t="s">
        <v>27</v>
      </c>
      <c r="D359" s="4" t="s">
        <v>26</v>
      </c>
      <c r="E359" s="4"/>
      <c r="F359" s="4"/>
      <c r="G359" s="22"/>
      <c r="H359" s="13">
        <f>H360</f>
        <v>0</v>
      </c>
      <c r="I359" s="13">
        <f t="shared" ref="I359:O359" si="180">I360</f>
        <v>0</v>
      </c>
      <c r="J359" s="13">
        <f t="shared" si="180"/>
        <v>0</v>
      </c>
      <c r="K359" s="13">
        <f t="shared" si="180"/>
        <v>0</v>
      </c>
      <c r="L359" s="13">
        <f t="shared" si="180"/>
        <v>0</v>
      </c>
      <c r="M359" s="13">
        <f t="shared" si="180"/>
        <v>0</v>
      </c>
      <c r="N359" s="13">
        <f t="shared" si="180"/>
        <v>0</v>
      </c>
      <c r="O359" s="13">
        <f t="shared" si="180"/>
        <v>0</v>
      </c>
      <c r="P359" s="22"/>
      <c r="Q359" s="1"/>
      <c r="R359" s="1"/>
      <c r="S359" s="1"/>
    </row>
    <row r="360" spans="1:19" s="5" customFormat="1" ht="35.25" customHeight="1" x14ac:dyDescent="0.25">
      <c r="A360" s="3"/>
      <c r="B360" s="3"/>
      <c r="C360" s="23" t="s">
        <v>27</v>
      </c>
      <c r="D360" s="4" t="s">
        <v>26</v>
      </c>
      <c r="E360" s="4" t="s">
        <v>19</v>
      </c>
      <c r="F360" s="4" t="s">
        <v>83</v>
      </c>
      <c r="G360" s="22">
        <v>244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  <c r="P360" s="22"/>
      <c r="Q360" s="1"/>
      <c r="R360" s="1"/>
      <c r="S360" s="1"/>
    </row>
    <row r="361" spans="1:19" s="5" customFormat="1" ht="63" customHeight="1" x14ac:dyDescent="0.25">
      <c r="A361" s="3"/>
      <c r="B361" s="3"/>
      <c r="C361" s="23"/>
      <c r="D361" s="4"/>
      <c r="E361" s="4"/>
      <c r="F361" s="4"/>
      <c r="G361" s="22"/>
      <c r="H361" s="13">
        <f>H363</f>
        <v>0</v>
      </c>
      <c r="I361" s="13">
        <f t="shared" ref="I361:O361" si="181">I363</f>
        <v>0</v>
      </c>
      <c r="J361" s="13">
        <f t="shared" si="181"/>
        <v>0</v>
      </c>
      <c r="K361" s="13">
        <f t="shared" si="181"/>
        <v>0</v>
      </c>
      <c r="L361" s="13">
        <f t="shared" si="181"/>
        <v>0</v>
      </c>
      <c r="M361" s="13">
        <f t="shared" si="181"/>
        <v>0</v>
      </c>
      <c r="N361" s="13">
        <f t="shared" si="181"/>
        <v>0</v>
      </c>
      <c r="O361" s="13">
        <f t="shared" si="181"/>
        <v>0</v>
      </c>
      <c r="P361" s="22"/>
      <c r="Q361" s="1"/>
      <c r="R361" s="1"/>
      <c r="S361" s="1"/>
    </row>
    <row r="362" spans="1:19" s="5" customFormat="1" ht="35.25" customHeight="1" x14ac:dyDescent="0.25">
      <c r="A362" s="3"/>
      <c r="B362" s="3"/>
      <c r="C362" s="23" t="s">
        <v>27</v>
      </c>
      <c r="D362" s="4" t="s">
        <v>26</v>
      </c>
      <c r="E362" s="4"/>
      <c r="F362" s="4"/>
      <c r="G362" s="22"/>
      <c r="H362" s="13">
        <f>H363</f>
        <v>0</v>
      </c>
      <c r="I362" s="13">
        <f t="shared" ref="I362:O362" si="182">I363</f>
        <v>0</v>
      </c>
      <c r="J362" s="13">
        <f t="shared" si="182"/>
        <v>0</v>
      </c>
      <c r="K362" s="13">
        <f t="shared" si="182"/>
        <v>0</v>
      </c>
      <c r="L362" s="13">
        <f t="shared" si="182"/>
        <v>0</v>
      </c>
      <c r="M362" s="13">
        <f t="shared" si="182"/>
        <v>0</v>
      </c>
      <c r="N362" s="13">
        <f t="shared" si="182"/>
        <v>0</v>
      </c>
      <c r="O362" s="13">
        <f t="shared" si="182"/>
        <v>0</v>
      </c>
      <c r="P362" s="22"/>
      <c r="Q362" s="1"/>
      <c r="R362" s="1"/>
      <c r="S362" s="1"/>
    </row>
    <row r="363" spans="1:19" s="5" customFormat="1" ht="35.25" customHeight="1" x14ac:dyDescent="0.25">
      <c r="A363" s="3"/>
      <c r="B363" s="3"/>
      <c r="C363" s="23" t="s">
        <v>27</v>
      </c>
      <c r="D363" s="4" t="s">
        <v>26</v>
      </c>
      <c r="E363" s="4" t="s">
        <v>19</v>
      </c>
      <c r="F363" s="4" t="s">
        <v>85</v>
      </c>
      <c r="G363" s="22">
        <v>244</v>
      </c>
      <c r="H363" s="13">
        <v>0</v>
      </c>
      <c r="I363" s="13">
        <v>0</v>
      </c>
      <c r="J363" s="13">
        <v>0</v>
      </c>
      <c r="K363" s="13">
        <v>0</v>
      </c>
      <c r="L363" s="13">
        <v>0</v>
      </c>
      <c r="M363" s="13">
        <v>0</v>
      </c>
      <c r="N363" s="13">
        <v>0</v>
      </c>
      <c r="O363" s="13">
        <v>0</v>
      </c>
      <c r="P363" s="22"/>
      <c r="Q363" s="1"/>
      <c r="R363" s="1"/>
      <c r="S363" s="1"/>
    </row>
    <row r="364" spans="1:19" s="5" customFormat="1" ht="43.5" customHeight="1" x14ac:dyDescent="0.25">
      <c r="A364" s="3"/>
      <c r="B364" s="3"/>
      <c r="C364" s="23"/>
      <c r="D364" s="4"/>
      <c r="E364" s="4"/>
      <c r="F364" s="4"/>
      <c r="G364" s="22"/>
      <c r="H364" s="13">
        <f t="shared" ref="H364:O364" si="183">H366</f>
        <v>0</v>
      </c>
      <c r="I364" s="13">
        <f t="shared" si="183"/>
        <v>0</v>
      </c>
      <c r="J364" s="13">
        <f t="shared" si="183"/>
        <v>0</v>
      </c>
      <c r="K364" s="13">
        <f t="shared" si="183"/>
        <v>0</v>
      </c>
      <c r="L364" s="13">
        <f t="shared" si="183"/>
        <v>0</v>
      </c>
      <c r="M364" s="13">
        <f t="shared" si="183"/>
        <v>0</v>
      </c>
      <c r="N364" s="13">
        <f t="shared" si="183"/>
        <v>0</v>
      </c>
      <c r="O364" s="13">
        <f t="shared" si="183"/>
        <v>0</v>
      </c>
      <c r="P364" s="22"/>
      <c r="Q364" s="1"/>
      <c r="R364" s="1"/>
      <c r="S364" s="1"/>
    </row>
    <row r="365" spans="1:19" s="5" customFormat="1" ht="35.25" customHeight="1" x14ac:dyDescent="0.25">
      <c r="A365" s="3"/>
      <c r="B365" s="3"/>
      <c r="C365" s="23" t="s">
        <v>27</v>
      </c>
      <c r="D365" s="4" t="s">
        <v>26</v>
      </c>
      <c r="E365" s="4"/>
      <c r="F365" s="4"/>
      <c r="G365" s="22"/>
      <c r="H365" s="13">
        <f t="shared" ref="H365:O365" si="184">H366</f>
        <v>0</v>
      </c>
      <c r="I365" s="13">
        <f t="shared" si="184"/>
        <v>0</v>
      </c>
      <c r="J365" s="13">
        <f t="shared" si="184"/>
        <v>0</v>
      </c>
      <c r="K365" s="13">
        <f t="shared" si="184"/>
        <v>0</v>
      </c>
      <c r="L365" s="13">
        <f t="shared" si="184"/>
        <v>0</v>
      </c>
      <c r="M365" s="13">
        <f t="shared" si="184"/>
        <v>0</v>
      </c>
      <c r="N365" s="13">
        <f t="shared" si="184"/>
        <v>0</v>
      </c>
      <c r="O365" s="13">
        <f t="shared" si="184"/>
        <v>0</v>
      </c>
      <c r="P365" s="22"/>
      <c r="Q365" s="1"/>
      <c r="R365" s="1"/>
      <c r="S365" s="1"/>
    </row>
    <row r="366" spans="1:19" s="5" customFormat="1" ht="35.25" customHeight="1" x14ac:dyDescent="0.25">
      <c r="A366" s="3"/>
      <c r="B366" s="3"/>
      <c r="C366" s="23" t="s">
        <v>27</v>
      </c>
      <c r="D366" s="4" t="s">
        <v>26</v>
      </c>
      <c r="E366" s="4" t="s">
        <v>19</v>
      </c>
      <c r="F366" s="4" t="s">
        <v>86</v>
      </c>
      <c r="G366" s="22">
        <v>244</v>
      </c>
      <c r="H366" s="13">
        <v>0</v>
      </c>
      <c r="I366" s="13">
        <v>0</v>
      </c>
      <c r="J366" s="13">
        <v>0</v>
      </c>
      <c r="K366" s="13">
        <v>0</v>
      </c>
      <c r="L366" s="13">
        <v>0</v>
      </c>
      <c r="M366" s="13">
        <v>0</v>
      </c>
      <c r="N366" s="13">
        <v>0</v>
      </c>
      <c r="O366" s="13">
        <v>0</v>
      </c>
      <c r="P366" s="22"/>
      <c r="Q366" s="1"/>
      <c r="R366" s="1"/>
      <c r="S366" s="1"/>
    </row>
    <row r="367" spans="1:19" s="5" customFormat="1" ht="72" x14ac:dyDescent="0.25">
      <c r="A367" s="9" t="s">
        <v>16</v>
      </c>
      <c r="B367" s="18" t="s">
        <v>30</v>
      </c>
      <c r="C367" s="23"/>
      <c r="D367" s="4"/>
      <c r="E367" s="4"/>
      <c r="F367" s="4"/>
      <c r="G367" s="22"/>
      <c r="H367" s="21">
        <f>H369</f>
        <v>12363951.02</v>
      </c>
      <c r="I367" s="21">
        <f t="shared" ref="I367:O367" si="185">I369</f>
        <v>11381217.539999999</v>
      </c>
      <c r="J367" s="21">
        <f t="shared" si="185"/>
        <v>0</v>
      </c>
      <c r="K367" s="21">
        <f t="shared" si="185"/>
        <v>0</v>
      </c>
      <c r="L367" s="21">
        <f t="shared" si="185"/>
        <v>0</v>
      </c>
      <c r="M367" s="21">
        <f t="shared" si="185"/>
        <v>0</v>
      </c>
      <c r="N367" s="21">
        <f t="shared" si="185"/>
        <v>0</v>
      </c>
      <c r="O367" s="21">
        <f t="shared" si="185"/>
        <v>0</v>
      </c>
      <c r="P367" s="22"/>
      <c r="Q367" s="1"/>
      <c r="R367" s="1"/>
      <c r="S367" s="1"/>
    </row>
    <row r="368" spans="1:19" s="5" customFormat="1" hidden="1" x14ac:dyDescent="0.25">
      <c r="A368" s="3"/>
      <c r="B368" s="3"/>
      <c r="C368" s="23"/>
      <c r="D368" s="4"/>
      <c r="E368" s="4"/>
      <c r="F368" s="4"/>
      <c r="G368" s="22"/>
      <c r="H368" s="13"/>
      <c r="I368" s="13"/>
      <c r="J368" s="13"/>
      <c r="K368" s="13"/>
      <c r="L368" s="13"/>
      <c r="M368" s="13"/>
      <c r="N368" s="13"/>
      <c r="O368" s="13"/>
      <c r="P368" s="22"/>
      <c r="Q368" s="1"/>
      <c r="R368" s="1"/>
      <c r="S368" s="1"/>
    </row>
    <row r="369" spans="1:19" s="5" customFormat="1" ht="42" x14ac:dyDescent="0.25">
      <c r="A369" s="3"/>
      <c r="B369" s="3"/>
      <c r="C369" s="23" t="s">
        <v>27</v>
      </c>
      <c r="D369" s="4" t="s">
        <v>26</v>
      </c>
      <c r="E369" s="4"/>
      <c r="F369" s="4"/>
      <c r="G369" s="22"/>
      <c r="H369" s="13">
        <f>H370+H374</f>
        <v>12363951.02</v>
      </c>
      <c r="I369" s="13">
        <f t="shared" ref="I369:O369" si="186">I370+I374</f>
        <v>11381217.539999999</v>
      </c>
      <c r="J369" s="13">
        <f t="shared" si="186"/>
        <v>0</v>
      </c>
      <c r="K369" s="13">
        <f t="shared" si="186"/>
        <v>0</v>
      </c>
      <c r="L369" s="13">
        <f t="shared" si="186"/>
        <v>0</v>
      </c>
      <c r="M369" s="13">
        <f t="shared" si="186"/>
        <v>0</v>
      </c>
      <c r="N369" s="13">
        <f t="shared" si="186"/>
        <v>0</v>
      </c>
      <c r="O369" s="13">
        <f t="shared" si="186"/>
        <v>0</v>
      </c>
      <c r="P369" s="22"/>
      <c r="Q369" s="1"/>
      <c r="R369" s="1"/>
      <c r="S369" s="1"/>
    </row>
    <row r="370" spans="1:19" s="5" customFormat="1" ht="66" customHeight="1" x14ac:dyDescent="0.25">
      <c r="A370" s="8" t="s">
        <v>68</v>
      </c>
      <c r="B370" s="8" t="s">
        <v>70</v>
      </c>
      <c r="C370" s="23"/>
      <c r="D370" s="4"/>
      <c r="E370" s="4"/>
      <c r="F370" s="4"/>
      <c r="G370" s="22"/>
      <c r="H370" s="13">
        <f>H371</f>
        <v>1790051.02</v>
      </c>
      <c r="I370" s="13">
        <f t="shared" ref="I370:O370" si="187">I371</f>
        <v>1790051.02</v>
      </c>
      <c r="J370" s="13">
        <f t="shared" si="187"/>
        <v>0</v>
      </c>
      <c r="K370" s="13">
        <f t="shared" si="187"/>
        <v>0</v>
      </c>
      <c r="L370" s="13">
        <f t="shared" si="187"/>
        <v>0</v>
      </c>
      <c r="M370" s="13">
        <f t="shared" si="187"/>
        <v>0</v>
      </c>
      <c r="N370" s="13">
        <f t="shared" si="187"/>
        <v>0</v>
      </c>
      <c r="O370" s="13">
        <f t="shared" si="187"/>
        <v>0</v>
      </c>
      <c r="P370" s="22"/>
      <c r="Q370" s="1"/>
      <c r="R370" s="1"/>
      <c r="S370" s="1"/>
    </row>
    <row r="371" spans="1:19" s="5" customFormat="1" ht="31.5" customHeight="1" x14ac:dyDescent="0.25">
      <c r="A371" s="3"/>
      <c r="B371" s="3"/>
      <c r="C371" s="23" t="s">
        <v>27</v>
      </c>
      <c r="D371" s="4" t="s">
        <v>26</v>
      </c>
      <c r="E371" s="4"/>
      <c r="F371" s="4"/>
      <c r="G371" s="22"/>
      <c r="H371" s="13">
        <f>H372+H373</f>
        <v>1790051.02</v>
      </c>
      <c r="I371" s="13">
        <f t="shared" ref="I371:O371" si="188">I372+I373</f>
        <v>1790051.02</v>
      </c>
      <c r="J371" s="13">
        <f t="shared" si="188"/>
        <v>0</v>
      </c>
      <c r="K371" s="13">
        <f t="shared" si="188"/>
        <v>0</v>
      </c>
      <c r="L371" s="13">
        <f t="shared" si="188"/>
        <v>0</v>
      </c>
      <c r="M371" s="13">
        <f t="shared" si="188"/>
        <v>0</v>
      </c>
      <c r="N371" s="13">
        <f t="shared" si="188"/>
        <v>0</v>
      </c>
      <c r="O371" s="13">
        <f t="shared" si="188"/>
        <v>0</v>
      </c>
      <c r="P371" s="22"/>
      <c r="Q371" s="1"/>
      <c r="R371" s="1"/>
      <c r="S371" s="1"/>
    </row>
    <row r="372" spans="1:19" s="5" customFormat="1" ht="33" hidden="1" customHeight="1" x14ac:dyDescent="0.25">
      <c r="A372" s="3"/>
      <c r="B372" s="3"/>
      <c r="C372" s="23"/>
      <c r="D372" s="4"/>
      <c r="E372" s="4"/>
      <c r="F372" s="4"/>
      <c r="G372" s="22"/>
      <c r="H372" s="13"/>
      <c r="I372" s="13"/>
      <c r="J372" s="13"/>
      <c r="K372" s="13"/>
      <c r="L372" s="13"/>
      <c r="M372" s="13"/>
      <c r="N372" s="13"/>
      <c r="O372" s="13"/>
      <c r="P372" s="22"/>
      <c r="Q372" s="1"/>
      <c r="R372" s="1"/>
      <c r="S372" s="1"/>
    </row>
    <row r="373" spans="1:19" s="5" customFormat="1" ht="29.25" customHeight="1" x14ac:dyDescent="0.25">
      <c r="A373" s="3"/>
      <c r="B373" s="3"/>
      <c r="C373" s="23" t="s">
        <v>27</v>
      </c>
      <c r="D373" s="4" t="s">
        <v>26</v>
      </c>
      <c r="E373" s="4" t="s">
        <v>19</v>
      </c>
      <c r="F373" s="4" t="s">
        <v>20</v>
      </c>
      <c r="G373" s="22">
        <v>244</v>
      </c>
      <c r="H373" s="13">
        <v>1790051.02</v>
      </c>
      <c r="I373" s="13">
        <v>1790051.02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  <c r="P373" s="22"/>
      <c r="Q373" s="1"/>
      <c r="R373" s="1"/>
      <c r="S373" s="1"/>
    </row>
    <row r="374" spans="1:19" s="5" customFormat="1" ht="65.25" customHeight="1" x14ac:dyDescent="0.25">
      <c r="A374" s="8" t="s">
        <v>71</v>
      </c>
      <c r="B374" s="3" t="s">
        <v>80</v>
      </c>
      <c r="C374" s="23"/>
      <c r="D374" s="4"/>
      <c r="E374" s="4"/>
      <c r="F374" s="4"/>
      <c r="G374" s="22"/>
      <c r="H374" s="13">
        <f>H376</f>
        <v>10573900</v>
      </c>
      <c r="I374" s="13">
        <f t="shared" ref="I374:O374" si="189">I376</f>
        <v>9591166.5199999996</v>
      </c>
      <c r="J374" s="13">
        <f t="shared" si="189"/>
        <v>0</v>
      </c>
      <c r="K374" s="13">
        <f t="shared" si="189"/>
        <v>0</v>
      </c>
      <c r="L374" s="13">
        <f t="shared" si="189"/>
        <v>0</v>
      </c>
      <c r="M374" s="13">
        <f t="shared" si="189"/>
        <v>0</v>
      </c>
      <c r="N374" s="13">
        <f t="shared" si="189"/>
        <v>0</v>
      </c>
      <c r="O374" s="13">
        <f t="shared" si="189"/>
        <v>0</v>
      </c>
      <c r="P374" s="22"/>
      <c r="Q374" s="1"/>
      <c r="R374" s="1"/>
      <c r="S374" s="1"/>
    </row>
    <row r="375" spans="1:19" s="5" customFormat="1" ht="33.75" customHeight="1" x14ac:dyDescent="0.25">
      <c r="A375" s="8"/>
      <c r="B375" s="3"/>
      <c r="C375" s="23" t="s">
        <v>27</v>
      </c>
      <c r="D375" s="4" t="s">
        <v>26</v>
      </c>
      <c r="E375" s="4"/>
      <c r="F375" s="4"/>
      <c r="G375" s="22"/>
      <c r="H375" s="13">
        <f>H376</f>
        <v>10573900</v>
      </c>
      <c r="I375" s="13">
        <f t="shared" ref="I375:O375" si="190">I376</f>
        <v>9591166.5199999996</v>
      </c>
      <c r="J375" s="13">
        <f t="shared" si="190"/>
        <v>0</v>
      </c>
      <c r="K375" s="13">
        <f t="shared" si="190"/>
        <v>0</v>
      </c>
      <c r="L375" s="13">
        <f t="shared" si="190"/>
        <v>0</v>
      </c>
      <c r="M375" s="13">
        <f t="shared" si="190"/>
        <v>0</v>
      </c>
      <c r="N375" s="13">
        <f t="shared" si="190"/>
        <v>0</v>
      </c>
      <c r="O375" s="13">
        <f t="shared" si="190"/>
        <v>0</v>
      </c>
      <c r="P375" s="22"/>
      <c r="Q375" s="1"/>
      <c r="R375" s="1"/>
      <c r="S375" s="1"/>
    </row>
    <row r="376" spans="1:19" s="5" customFormat="1" ht="36" customHeight="1" x14ac:dyDescent="0.25">
      <c r="A376" s="3"/>
      <c r="B376" s="3"/>
      <c r="C376" s="23" t="s">
        <v>27</v>
      </c>
      <c r="D376" s="4" t="s">
        <v>26</v>
      </c>
      <c r="E376" s="4" t="s">
        <v>81</v>
      </c>
      <c r="F376" s="4" t="s">
        <v>82</v>
      </c>
      <c r="G376" s="22">
        <v>244</v>
      </c>
      <c r="H376" s="13">
        <v>10573900</v>
      </c>
      <c r="I376" s="13">
        <v>9591166.5199999996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  <c r="P376" s="22"/>
      <c r="Q376" s="1"/>
      <c r="R376" s="1"/>
      <c r="S376" s="1"/>
    </row>
    <row r="377" spans="1:19" s="5" customFormat="1" ht="36" x14ac:dyDescent="0.25">
      <c r="A377" s="9" t="s">
        <v>17</v>
      </c>
      <c r="B377" s="18" t="s">
        <v>31</v>
      </c>
      <c r="C377" s="23"/>
      <c r="D377" s="4"/>
      <c r="E377" s="4"/>
      <c r="F377" s="4"/>
      <c r="G377" s="22"/>
      <c r="H377" s="20">
        <f>H378</f>
        <v>58541172.200000003</v>
      </c>
      <c r="I377" s="20">
        <f t="shared" ref="I377:O377" si="191">I378</f>
        <v>58214366.149999999</v>
      </c>
      <c r="J377" s="20">
        <f t="shared" si="191"/>
        <v>0</v>
      </c>
      <c r="K377" s="20">
        <f t="shared" si="191"/>
        <v>0</v>
      </c>
      <c r="L377" s="20">
        <f t="shared" si="191"/>
        <v>0</v>
      </c>
      <c r="M377" s="20">
        <f t="shared" si="191"/>
        <v>0</v>
      </c>
      <c r="N377" s="20">
        <f t="shared" si="191"/>
        <v>0</v>
      </c>
      <c r="O377" s="20">
        <f t="shared" si="191"/>
        <v>0</v>
      </c>
      <c r="P377" s="22"/>
      <c r="Q377" s="1"/>
      <c r="R377" s="1"/>
      <c r="S377" s="1"/>
    </row>
    <row r="378" spans="1:19" s="5" customFormat="1" ht="42" x14ac:dyDescent="0.25">
      <c r="A378" s="3"/>
      <c r="B378" s="3"/>
      <c r="C378" s="23" t="s">
        <v>27</v>
      </c>
      <c r="D378" s="4" t="s">
        <v>26</v>
      </c>
      <c r="E378" s="4"/>
      <c r="F378" s="4"/>
      <c r="G378" s="22"/>
      <c r="H378" s="13">
        <f>H379+H382+H385+H388+H391+H394+H397+H400+H403+H406+H409+H412+H415+H418+H430+H433+H436+H448+H451+H454+H457+H460+H463+H421+H424+H427</f>
        <v>58541172.200000003</v>
      </c>
      <c r="I378" s="13">
        <f>I379+I382+I385+I388+I391+I394+I397+I400+I403+I406+I409+I412+I415+I418+I430+I433+I436+I448+I451+I454+I457+I460+I463+I421+I424+I427</f>
        <v>58214366.149999999</v>
      </c>
      <c r="J378" s="13">
        <f t="shared" ref="J378:O378" si="192">J379+J382+J385+J388+J391+J394+J397+J400+J403+J406+J409+J412+J415+J418+J430+J433+J436+J448+J451+J454+J457+J460+J463+J421+J424+J427</f>
        <v>0</v>
      </c>
      <c r="K378" s="13">
        <f t="shared" si="192"/>
        <v>0</v>
      </c>
      <c r="L378" s="13">
        <f t="shared" si="192"/>
        <v>0</v>
      </c>
      <c r="M378" s="13">
        <f t="shared" si="192"/>
        <v>0</v>
      </c>
      <c r="N378" s="13">
        <f t="shared" si="192"/>
        <v>0</v>
      </c>
      <c r="O378" s="13">
        <f t="shared" si="192"/>
        <v>0</v>
      </c>
      <c r="P378" s="22"/>
      <c r="Q378" s="1"/>
      <c r="R378" s="1"/>
      <c r="S378" s="1"/>
    </row>
    <row r="379" spans="1:19" s="5" customFormat="1" ht="42" x14ac:dyDescent="0.25">
      <c r="A379" s="8" t="s">
        <v>68</v>
      </c>
      <c r="B379" s="8" t="s">
        <v>72</v>
      </c>
      <c r="C379" s="23"/>
      <c r="D379" s="4"/>
      <c r="E379" s="4"/>
      <c r="F379" s="4"/>
      <c r="G379" s="22"/>
      <c r="H379" s="13">
        <f>H380</f>
        <v>2197500</v>
      </c>
      <c r="I379" s="13">
        <f t="shared" ref="I379:O380" si="193">I380</f>
        <v>2197431.8199999998</v>
      </c>
      <c r="J379" s="13">
        <f t="shared" si="193"/>
        <v>0</v>
      </c>
      <c r="K379" s="13">
        <f t="shared" si="193"/>
        <v>0</v>
      </c>
      <c r="L379" s="13">
        <f t="shared" si="193"/>
        <v>0</v>
      </c>
      <c r="M379" s="13">
        <f t="shared" si="193"/>
        <v>0</v>
      </c>
      <c r="N379" s="13">
        <f t="shared" si="193"/>
        <v>0</v>
      </c>
      <c r="O379" s="13">
        <f t="shared" si="193"/>
        <v>0</v>
      </c>
      <c r="P379" s="22"/>
      <c r="Q379" s="1"/>
      <c r="R379" s="1"/>
      <c r="S379" s="1"/>
    </row>
    <row r="380" spans="1:19" s="5" customFormat="1" ht="35.25" customHeight="1" x14ac:dyDescent="0.25">
      <c r="A380" s="8"/>
      <c r="B380" s="8"/>
      <c r="C380" s="23" t="s">
        <v>27</v>
      </c>
      <c r="D380" s="4" t="s">
        <v>26</v>
      </c>
      <c r="E380" s="4"/>
      <c r="F380" s="4"/>
      <c r="G380" s="22"/>
      <c r="H380" s="13">
        <f>H381</f>
        <v>2197500</v>
      </c>
      <c r="I380" s="13">
        <f t="shared" si="193"/>
        <v>2197431.8199999998</v>
      </c>
      <c r="J380" s="13">
        <f t="shared" si="193"/>
        <v>0</v>
      </c>
      <c r="K380" s="13">
        <f t="shared" si="193"/>
        <v>0</v>
      </c>
      <c r="L380" s="13">
        <f t="shared" si="193"/>
        <v>0</v>
      </c>
      <c r="M380" s="13">
        <f t="shared" si="193"/>
        <v>0</v>
      </c>
      <c r="N380" s="13">
        <f t="shared" si="193"/>
        <v>0</v>
      </c>
      <c r="O380" s="13">
        <f t="shared" si="193"/>
        <v>0</v>
      </c>
      <c r="P380" s="22"/>
      <c r="Q380" s="1"/>
      <c r="R380" s="1"/>
      <c r="S380" s="1"/>
    </row>
    <row r="381" spans="1:19" s="5" customFormat="1" ht="33.75" customHeight="1" x14ac:dyDescent="0.25">
      <c r="A381" s="3"/>
      <c r="B381" s="3"/>
      <c r="C381" s="23" t="s">
        <v>27</v>
      </c>
      <c r="D381" s="4" t="s">
        <v>26</v>
      </c>
      <c r="E381" s="4" t="s">
        <v>19</v>
      </c>
      <c r="F381" s="4" t="s">
        <v>35</v>
      </c>
      <c r="G381" s="22">
        <v>244</v>
      </c>
      <c r="H381" s="13">
        <v>2197500</v>
      </c>
      <c r="I381" s="13">
        <v>2197431.8199999998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  <c r="P381" s="22"/>
      <c r="Q381" s="1"/>
      <c r="R381" s="1"/>
      <c r="S381" s="1"/>
    </row>
    <row r="382" spans="1:19" s="5" customFormat="1" ht="76.5" customHeight="1" x14ac:dyDescent="0.25">
      <c r="A382" s="8" t="s">
        <v>71</v>
      </c>
      <c r="B382" s="3" t="s">
        <v>182</v>
      </c>
      <c r="C382" s="23"/>
      <c r="D382" s="4"/>
      <c r="E382" s="4"/>
      <c r="F382" s="4"/>
      <c r="G382" s="22"/>
      <c r="H382" s="13">
        <f>H383</f>
        <v>3000000</v>
      </c>
      <c r="I382" s="13">
        <f t="shared" ref="I382:O382" si="194">I383</f>
        <v>3000000</v>
      </c>
      <c r="J382" s="13">
        <f t="shared" si="194"/>
        <v>0</v>
      </c>
      <c r="K382" s="13">
        <f t="shared" si="194"/>
        <v>0</v>
      </c>
      <c r="L382" s="13">
        <f t="shared" si="194"/>
        <v>0</v>
      </c>
      <c r="M382" s="13">
        <f t="shared" si="194"/>
        <v>0</v>
      </c>
      <c r="N382" s="13">
        <f t="shared" si="194"/>
        <v>0</v>
      </c>
      <c r="O382" s="13">
        <f t="shared" si="194"/>
        <v>0</v>
      </c>
      <c r="P382" s="22"/>
      <c r="Q382" s="1"/>
      <c r="R382" s="1"/>
      <c r="S382" s="1"/>
    </row>
    <row r="383" spans="1:19" s="5" customFormat="1" ht="33.75" customHeight="1" x14ac:dyDescent="0.25">
      <c r="A383" s="3"/>
      <c r="B383" s="3"/>
      <c r="C383" s="23" t="s">
        <v>27</v>
      </c>
      <c r="D383" s="4" t="s">
        <v>26</v>
      </c>
      <c r="E383" s="4"/>
      <c r="F383" s="4"/>
      <c r="G383" s="22"/>
      <c r="H383" s="13">
        <f>H384</f>
        <v>3000000</v>
      </c>
      <c r="I383" s="13">
        <f t="shared" ref="I383:O383" si="195">I384</f>
        <v>3000000</v>
      </c>
      <c r="J383" s="13">
        <f t="shared" si="195"/>
        <v>0</v>
      </c>
      <c r="K383" s="13">
        <f t="shared" si="195"/>
        <v>0</v>
      </c>
      <c r="L383" s="13">
        <f>L384</f>
        <v>0</v>
      </c>
      <c r="M383" s="13">
        <f t="shared" si="195"/>
        <v>0</v>
      </c>
      <c r="N383" s="13">
        <f t="shared" si="195"/>
        <v>0</v>
      </c>
      <c r="O383" s="13">
        <f t="shared" si="195"/>
        <v>0</v>
      </c>
      <c r="P383" s="22"/>
      <c r="Q383" s="1"/>
      <c r="R383" s="1"/>
      <c r="S383" s="1"/>
    </row>
    <row r="384" spans="1:19" s="5" customFormat="1" ht="33.75" customHeight="1" x14ac:dyDescent="0.25">
      <c r="A384" s="3"/>
      <c r="B384" s="3"/>
      <c r="C384" s="23" t="s">
        <v>27</v>
      </c>
      <c r="D384" s="4" t="s">
        <v>26</v>
      </c>
      <c r="E384" s="4" t="s">
        <v>19</v>
      </c>
      <c r="F384" s="4" t="s">
        <v>183</v>
      </c>
      <c r="G384" s="22">
        <v>244</v>
      </c>
      <c r="H384" s="13">
        <v>3000000</v>
      </c>
      <c r="I384" s="13">
        <v>3000000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  <c r="P384" s="22"/>
      <c r="Q384" s="1"/>
      <c r="R384" s="1"/>
      <c r="S384" s="1"/>
    </row>
    <row r="385" spans="1:19" s="5" customFormat="1" ht="34.5" customHeight="1" x14ac:dyDescent="0.25">
      <c r="A385" s="8" t="s">
        <v>47</v>
      </c>
      <c r="B385" s="3" t="s">
        <v>74</v>
      </c>
      <c r="C385" s="23"/>
      <c r="D385" s="4"/>
      <c r="E385" s="4"/>
      <c r="F385" s="4"/>
      <c r="G385" s="22"/>
      <c r="H385" s="13">
        <f>H386</f>
        <v>44865657</v>
      </c>
      <c r="I385" s="13">
        <f t="shared" ref="I385:O386" si="196">I386</f>
        <v>44865657</v>
      </c>
      <c r="J385" s="13">
        <f t="shared" si="196"/>
        <v>0</v>
      </c>
      <c r="K385" s="13">
        <f t="shared" si="196"/>
        <v>0</v>
      </c>
      <c r="L385" s="13">
        <f t="shared" si="196"/>
        <v>0</v>
      </c>
      <c r="M385" s="13">
        <f t="shared" si="196"/>
        <v>0</v>
      </c>
      <c r="N385" s="13">
        <f t="shared" si="196"/>
        <v>0</v>
      </c>
      <c r="O385" s="13">
        <f t="shared" si="196"/>
        <v>0</v>
      </c>
      <c r="P385" s="22"/>
      <c r="Q385" s="1"/>
      <c r="R385" s="1"/>
      <c r="S385" s="1"/>
    </row>
    <row r="386" spans="1:19" s="5" customFormat="1" ht="33.75" customHeight="1" x14ac:dyDescent="0.25">
      <c r="A386" s="3"/>
      <c r="B386" s="3"/>
      <c r="C386" s="23" t="s">
        <v>27</v>
      </c>
      <c r="D386" s="4" t="s">
        <v>26</v>
      </c>
      <c r="E386" s="4"/>
      <c r="F386" s="4"/>
      <c r="G386" s="22"/>
      <c r="H386" s="13">
        <f>H387</f>
        <v>44865657</v>
      </c>
      <c r="I386" s="13">
        <f t="shared" si="196"/>
        <v>44865657</v>
      </c>
      <c r="J386" s="13">
        <f t="shared" si="196"/>
        <v>0</v>
      </c>
      <c r="K386" s="13">
        <f t="shared" si="196"/>
        <v>0</v>
      </c>
      <c r="L386" s="13">
        <f t="shared" si="196"/>
        <v>0</v>
      </c>
      <c r="M386" s="13">
        <f t="shared" si="196"/>
        <v>0</v>
      </c>
      <c r="N386" s="13">
        <f t="shared" si="196"/>
        <v>0</v>
      </c>
      <c r="O386" s="13">
        <f t="shared" si="196"/>
        <v>0</v>
      </c>
      <c r="P386" s="22"/>
      <c r="Q386" s="1"/>
      <c r="R386" s="1"/>
      <c r="S386" s="1"/>
    </row>
    <row r="387" spans="1:19" s="5" customFormat="1" ht="33.75" customHeight="1" x14ac:dyDescent="0.25">
      <c r="A387" s="3"/>
      <c r="B387" s="3"/>
      <c r="C387" s="23" t="s">
        <v>27</v>
      </c>
      <c r="D387" s="4" t="s">
        <v>26</v>
      </c>
      <c r="E387" s="4" t="s">
        <v>19</v>
      </c>
      <c r="F387" s="4" t="s">
        <v>37</v>
      </c>
      <c r="G387" s="22">
        <v>244</v>
      </c>
      <c r="H387" s="13">
        <v>44865657</v>
      </c>
      <c r="I387" s="13">
        <v>44865657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  <c r="P387" s="22"/>
      <c r="Q387" s="1"/>
      <c r="R387" s="1"/>
      <c r="S387" s="1"/>
    </row>
    <row r="388" spans="1:19" s="5" customFormat="1" ht="63" customHeight="1" x14ac:dyDescent="0.25">
      <c r="A388" s="8" t="s">
        <v>49</v>
      </c>
      <c r="B388" s="3" t="s">
        <v>84</v>
      </c>
      <c r="C388" s="23"/>
      <c r="D388" s="4"/>
      <c r="E388" s="4"/>
      <c r="F388" s="4"/>
      <c r="G388" s="22"/>
      <c r="H388" s="13">
        <f>H389</f>
        <v>500000</v>
      </c>
      <c r="I388" s="13">
        <f t="shared" ref="I388:O389" si="197">I389</f>
        <v>477489.18</v>
      </c>
      <c r="J388" s="13">
        <f t="shared" si="197"/>
        <v>0</v>
      </c>
      <c r="K388" s="13">
        <f t="shared" si="197"/>
        <v>0</v>
      </c>
      <c r="L388" s="13">
        <f t="shared" si="197"/>
        <v>0</v>
      </c>
      <c r="M388" s="13">
        <f t="shared" si="197"/>
        <v>0</v>
      </c>
      <c r="N388" s="13">
        <f t="shared" si="197"/>
        <v>0</v>
      </c>
      <c r="O388" s="13">
        <f t="shared" si="197"/>
        <v>0</v>
      </c>
      <c r="P388" s="22"/>
      <c r="Q388" s="1"/>
      <c r="R388" s="1"/>
      <c r="S388" s="1"/>
    </row>
    <row r="389" spans="1:19" s="5" customFormat="1" ht="33.75" customHeight="1" x14ac:dyDescent="0.25">
      <c r="A389" s="8"/>
      <c r="B389" s="3"/>
      <c r="C389" s="23" t="s">
        <v>27</v>
      </c>
      <c r="D389" s="4" t="s">
        <v>26</v>
      </c>
      <c r="E389" s="4"/>
      <c r="F389" s="4"/>
      <c r="G389" s="22"/>
      <c r="H389" s="13">
        <f>H390</f>
        <v>500000</v>
      </c>
      <c r="I389" s="13">
        <f t="shared" si="197"/>
        <v>477489.18</v>
      </c>
      <c r="J389" s="13">
        <f t="shared" si="197"/>
        <v>0</v>
      </c>
      <c r="K389" s="13">
        <f t="shared" si="197"/>
        <v>0</v>
      </c>
      <c r="L389" s="13">
        <f t="shared" si="197"/>
        <v>0</v>
      </c>
      <c r="M389" s="13">
        <f t="shared" si="197"/>
        <v>0</v>
      </c>
      <c r="N389" s="13">
        <f t="shared" si="197"/>
        <v>0</v>
      </c>
      <c r="O389" s="13">
        <f t="shared" si="197"/>
        <v>0</v>
      </c>
      <c r="P389" s="22"/>
      <c r="Q389" s="1"/>
      <c r="R389" s="1"/>
      <c r="S389" s="1"/>
    </row>
    <row r="390" spans="1:19" s="5" customFormat="1" ht="30.75" customHeight="1" x14ac:dyDescent="0.25">
      <c r="A390" s="3"/>
      <c r="B390" s="3"/>
      <c r="C390" s="23" t="s">
        <v>27</v>
      </c>
      <c r="D390" s="4" t="s">
        <v>26</v>
      </c>
      <c r="E390" s="4" t="s">
        <v>19</v>
      </c>
      <c r="F390" s="4" t="s">
        <v>89</v>
      </c>
      <c r="G390" s="22">
        <v>244</v>
      </c>
      <c r="H390" s="13">
        <v>500000</v>
      </c>
      <c r="I390" s="13">
        <v>477489.18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  <c r="P390" s="22"/>
      <c r="Q390" s="1"/>
      <c r="R390" s="1"/>
      <c r="S390" s="1"/>
    </row>
    <row r="391" spans="1:19" s="5" customFormat="1" ht="53.25" customHeight="1" x14ac:dyDescent="0.25">
      <c r="A391" s="8" t="s">
        <v>51</v>
      </c>
      <c r="B391" s="3" t="s">
        <v>178</v>
      </c>
      <c r="C391" s="23"/>
      <c r="D391" s="4"/>
      <c r="E391" s="4"/>
      <c r="F391" s="4"/>
      <c r="G391" s="22"/>
      <c r="H391" s="13">
        <f>H392</f>
        <v>410000</v>
      </c>
      <c r="I391" s="13">
        <f t="shared" ref="I391:O392" si="198">I392</f>
        <v>410000</v>
      </c>
      <c r="J391" s="13">
        <f t="shared" si="198"/>
        <v>0</v>
      </c>
      <c r="K391" s="13">
        <f t="shared" si="198"/>
        <v>0</v>
      </c>
      <c r="L391" s="13">
        <f t="shared" si="198"/>
        <v>0</v>
      </c>
      <c r="M391" s="13">
        <f t="shared" si="198"/>
        <v>0</v>
      </c>
      <c r="N391" s="13">
        <f t="shared" si="198"/>
        <v>0</v>
      </c>
      <c r="O391" s="13">
        <f t="shared" si="198"/>
        <v>0</v>
      </c>
      <c r="P391" s="22"/>
      <c r="Q391" s="1"/>
      <c r="R391" s="1"/>
      <c r="S391" s="1"/>
    </row>
    <row r="392" spans="1:19" s="5" customFormat="1" ht="32.25" customHeight="1" x14ac:dyDescent="0.25">
      <c r="A392" s="8"/>
      <c r="B392" s="3"/>
      <c r="C392" s="23" t="s">
        <v>27</v>
      </c>
      <c r="D392" s="4" t="s">
        <v>26</v>
      </c>
      <c r="E392" s="4"/>
      <c r="F392" s="4"/>
      <c r="G392" s="22"/>
      <c r="H392" s="13">
        <f>H393</f>
        <v>410000</v>
      </c>
      <c r="I392" s="13">
        <f t="shared" si="198"/>
        <v>410000</v>
      </c>
      <c r="J392" s="13">
        <f t="shared" si="198"/>
        <v>0</v>
      </c>
      <c r="K392" s="13">
        <f t="shared" si="198"/>
        <v>0</v>
      </c>
      <c r="L392" s="13">
        <f t="shared" si="198"/>
        <v>0</v>
      </c>
      <c r="M392" s="13">
        <f t="shared" si="198"/>
        <v>0</v>
      </c>
      <c r="N392" s="13">
        <f t="shared" si="198"/>
        <v>0</v>
      </c>
      <c r="O392" s="13">
        <f t="shared" si="198"/>
        <v>0</v>
      </c>
      <c r="P392" s="22"/>
      <c r="Q392" s="1"/>
      <c r="R392" s="1"/>
      <c r="S392" s="1"/>
    </row>
    <row r="393" spans="1:19" s="5" customFormat="1" ht="31.5" customHeight="1" x14ac:dyDescent="0.25">
      <c r="A393" s="3"/>
      <c r="B393" s="3"/>
      <c r="C393" s="23" t="s">
        <v>27</v>
      </c>
      <c r="D393" s="4" t="s">
        <v>26</v>
      </c>
      <c r="E393" s="4" t="s">
        <v>19</v>
      </c>
      <c r="F393" s="4" t="s">
        <v>179</v>
      </c>
      <c r="G393" s="22">
        <v>244</v>
      </c>
      <c r="H393" s="13">
        <v>410000</v>
      </c>
      <c r="I393" s="13">
        <v>410000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  <c r="P393" s="22"/>
      <c r="Q393" s="1"/>
      <c r="R393" s="1"/>
      <c r="S393" s="1"/>
    </row>
    <row r="394" spans="1:19" s="5" customFormat="1" ht="150" customHeight="1" x14ac:dyDescent="0.25">
      <c r="A394" s="19" t="s">
        <v>53</v>
      </c>
      <c r="B394" s="3" t="s">
        <v>180</v>
      </c>
      <c r="C394" s="23"/>
      <c r="D394" s="4"/>
      <c r="E394" s="4"/>
      <c r="F394" s="4"/>
      <c r="G394" s="22"/>
      <c r="H394" s="13">
        <f>H395</f>
        <v>400000</v>
      </c>
      <c r="I394" s="13">
        <f t="shared" ref="I394:O394" si="199">I395</f>
        <v>400000</v>
      </c>
      <c r="J394" s="13">
        <f t="shared" si="199"/>
        <v>0</v>
      </c>
      <c r="K394" s="13">
        <f t="shared" si="199"/>
        <v>0</v>
      </c>
      <c r="L394" s="13">
        <f t="shared" si="199"/>
        <v>0</v>
      </c>
      <c r="M394" s="13">
        <f t="shared" si="199"/>
        <v>0</v>
      </c>
      <c r="N394" s="13">
        <f t="shared" si="199"/>
        <v>0</v>
      </c>
      <c r="O394" s="13">
        <f t="shared" si="199"/>
        <v>0</v>
      </c>
      <c r="P394" s="22"/>
      <c r="Q394" s="1"/>
      <c r="R394" s="1"/>
      <c r="S394" s="1"/>
    </row>
    <row r="395" spans="1:19" s="5" customFormat="1" ht="31.5" customHeight="1" x14ac:dyDescent="0.25">
      <c r="A395" s="3"/>
      <c r="B395" s="3"/>
      <c r="C395" s="23" t="s">
        <v>27</v>
      </c>
      <c r="D395" s="4" t="s">
        <v>26</v>
      </c>
      <c r="E395" s="4"/>
      <c r="F395" s="4"/>
      <c r="G395" s="22"/>
      <c r="H395" s="13">
        <f>H396</f>
        <v>400000</v>
      </c>
      <c r="I395" s="13">
        <f t="shared" ref="I395:O395" si="200">I396</f>
        <v>400000</v>
      </c>
      <c r="J395" s="13">
        <f t="shared" si="200"/>
        <v>0</v>
      </c>
      <c r="K395" s="13">
        <f t="shared" si="200"/>
        <v>0</v>
      </c>
      <c r="L395" s="13">
        <f t="shared" si="200"/>
        <v>0</v>
      </c>
      <c r="M395" s="13">
        <f t="shared" si="200"/>
        <v>0</v>
      </c>
      <c r="N395" s="13">
        <f t="shared" si="200"/>
        <v>0</v>
      </c>
      <c r="O395" s="13">
        <f t="shared" si="200"/>
        <v>0</v>
      </c>
      <c r="P395" s="22"/>
      <c r="Q395" s="1"/>
      <c r="R395" s="1"/>
      <c r="S395" s="1"/>
    </row>
    <row r="396" spans="1:19" s="5" customFormat="1" ht="31.5" customHeight="1" x14ac:dyDescent="0.25">
      <c r="A396" s="3"/>
      <c r="B396" s="3"/>
      <c r="C396" s="23" t="s">
        <v>27</v>
      </c>
      <c r="D396" s="4" t="s">
        <v>26</v>
      </c>
      <c r="E396" s="4" t="s">
        <v>19</v>
      </c>
      <c r="F396" s="4" t="s">
        <v>181</v>
      </c>
      <c r="G396" s="22">
        <v>244</v>
      </c>
      <c r="H396" s="13">
        <v>400000</v>
      </c>
      <c r="I396" s="13">
        <v>400000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  <c r="P396" s="22"/>
      <c r="Q396" s="1"/>
      <c r="R396" s="1"/>
      <c r="S396" s="1"/>
    </row>
    <row r="397" spans="1:19" s="5" customFormat="1" ht="42.75" customHeight="1" x14ac:dyDescent="0.25">
      <c r="A397" s="8" t="s">
        <v>55</v>
      </c>
      <c r="B397" s="8" t="s">
        <v>310</v>
      </c>
      <c r="C397" s="23"/>
      <c r="D397" s="4"/>
      <c r="E397" s="4"/>
      <c r="F397" s="4"/>
      <c r="G397" s="22"/>
      <c r="H397" s="13">
        <f>H398</f>
        <v>1055000</v>
      </c>
      <c r="I397" s="13">
        <f t="shared" ref="I397:O398" si="201">I398</f>
        <v>754323.47</v>
      </c>
      <c r="J397" s="13">
        <f t="shared" si="201"/>
        <v>0</v>
      </c>
      <c r="K397" s="13">
        <f t="shared" si="201"/>
        <v>0</v>
      </c>
      <c r="L397" s="13">
        <f t="shared" si="201"/>
        <v>0</v>
      </c>
      <c r="M397" s="13">
        <f t="shared" si="201"/>
        <v>0</v>
      </c>
      <c r="N397" s="13">
        <f t="shared" si="201"/>
        <v>0</v>
      </c>
      <c r="O397" s="13">
        <f t="shared" si="201"/>
        <v>0</v>
      </c>
      <c r="P397" s="22"/>
      <c r="Q397" s="1"/>
      <c r="R397" s="1"/>
      <c r="S397" s="1"/>
    </row>
    <row r="398" spans="1:19" s="5" customFormat="1" ht="30.75" customHeight="1" x14ac:dyDescent="0.25">
      <c r="A398" s="8"/>
      <c r="B398" s="8"/>
      <c r="C398" s="23" t="s">
        <v>27</v>
      </c>
      <c r="D398" s="4" t="s">
        <v>26</v>
      </c>
      <c r="E398" s="4"/>
      <c r="F398" s="4"/>
      <c r="G398" s="22"/>
      <c r="H398" s="13">
        <f>H399</f>
        <v>1055000</v>
      </c>
      <c r="I398" s="13">
        <f t="shared" si="201"/>
        <v>754323.47</v>
      </c>
      <c r="J398" s="13">
        <f t="shared" si="201"/>
        <v>0</v>
      </c>
      <c r="K398" s="13">
        <f t="shared" si="201"/>
        <v>0</v>
      </c>
      <c r="L398" s="13">
        <f t="shared" si="201"/>
        <v>0</v>
      </c>
      <c r="M398" s="13">
        <f t="shared" si="201"/>
        <v>0</v>
      </c>
      <c r="N398" s="13">
        <f t="shared" si="201"/>
        <v>0</v>
      </c>
      <c r="O398" s="13">
        <f t="shared" si="201"/>
        <v>0</v>
      </c>
      <c r="P398" s="22"/>
      <c r="Q398" s="1"/>
      <c r="R398" s="1"/>
      <c r="S398" s="1"/>
    </row>
    <row r="399" spans="1:19" s="5" customFormat="1" ht="33" customHeight="1" x14ac:dyDescent="0.25">
      <c r="A399" s="3"/>
      <c r="B399" s="3"/>
      <c r="C399" s="23" t="s">
        <v>27</v>
      </c>
      <c r="D399" s="4" t="s">
        <v>26</v>
      </c>
      <c r="E399" s="4" t="s">
        <v>19</v>
      </c>
      <c r="F399" s="4" t="s">
        <v>311</v>
      </c>
      <c r="G399" s="22">
        <v>244</v>
      </c>
      <c r="H399" s="13">
        <v>1055000</v>
      </c>
      <c r="I399" s="13">
        <v>754323.47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  <c r="P399" s="22"/>
      <c r="Q399" s="1"/>
      <c r="R399" s="1"/>
      <c r="S399" s="1"/>
    </row>
    <row r="400" spans="1:19" s="5" customFormat="1" ht="44.25" customHeight="1" x14ac:dyDescent="0.25">
      <c r="A400" s="8" t="s">
        <v>57</v>
      </c>
      <c r="B400" s="3" t="s">
        <v>312</v>
      </c>
      <c r="C400" s="23"/>
      <c r="D400" s="4"/>
      <c r="E400" s="4"/>
      <c r="F400" s="4"/>
      <c r="G400" s="22"/>
      <c r="H400" s="13">
        <f>H401</f>
        <v>339439.2</v>
      </c>
      <c r="I400" s="13">
        <f t="shared" ref="I400:O400" si="202">I401</f>
        <v>339439.2</v>
      </c>
      <c r="J400" s="13">
        <f t="shared" si="202"/>
        <v>0</v>
      </c>
      <c r="K400" s="13">
        <f t="shared" si="202"/>
        <v>0</v>
      </c>
      <c r="L400" s="13">
        <f t="shared" si="202"/>
        <v>0</v>
      </c>
      <c r="M400" s="13">
        <f t="shared" si="202"/>
        <v>0</v>
      </c>
      <c r="N400" s="13">
        <f t="shared" si="202"/>
        <v>0</v>
      </c>
      <c r="O400" s="13">
        <f t="shared" si="202"/>
        <v>0</v>
      </c>
      <c r="P400" s="22"/>
      <c r="Q400" s="1"/>
      <c r="R400" s="1"/>
      <c r="S400" s="1"/>
    </row>
    <row r="401" spans="1:19" s="5" customFormat="1" ht="32.25" customHeight="1" x14ac:dyDescent="0.25">
      <c r="A401" s="3"/>
      <c r="B401" s="3"/>
      <c r="C401" s="23" t="s">
        <v>27</v>
      </c>
      <c r="D401" s="4" t="s">
        <v>26</v>
      </c>
      <c r="E401" s="4"/>
      <c r="F401" s="4"/>
      <c r="G401" s="22"/>
      <c r="H401" s="13">
        <f>H402</f>
        <v>339439.2</v>
      </c>
      <c r="I401" s="13">
        <f t="shared" ref="I401:O401" si="203">I402</f>
        <v>339439.2</v>
      </c>
      <c r="J401" s="13">
        <f t="shared" si="203"/>
        <v>0</v>
      </c>
      <c r="K401" s="13">
        <f t="shared" si="203"/>
        <v>0</v>
      </c>
      <c r="L401" s="13">
        <f t="shared" si="203"/>
        <v>0</v>
      </c>
      <c r="M401" s="13">
        <f t="shared" si="203"/>
        <v>0</v>
      </c>
      <c r="N401" s="13">
        <f t="shared" si="203"/>
        <v>0</v>
      </c>
      <c r="O401" s="13">
        <f t="shared" si="203"/>
        <v>0</v>
      </c>
      <c r="P401" s="22"/>
      <c r="Q401" s="1"/>
      <c r="R401" s="1"/>
      <c r="S401" s="1"/>
    </row>
    <row r="402" spans="1:19" s="5" customFormat="1" ht="30.75" customHeight="1" x14ac:dyDescent="0.25">
      <c r="A402" s="3"/>
      <c r="B402" s="3"/>
      <c r="C402" s="23" t="s">
        <v>27</v>
      </c>
      <c r="D402" s="4" t="s">
        <v>26</v>
      </c>
      <c r="E402" s="4" t="s">
        <v>19</v>
      </c>
      <c r="F402" s="4" t="s">
        <v>313</v>
      </c>
      <c r="G402" s="22">
        <v>244</v>
      </c>
      <c r="H402" s="13">
        <v>339439.2</v>
      </c>
      <c r="I402" s="13">
        <v>339439.2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  <c r="P402" s="22"/>
      <c r="Q402" s="1"/>
      <c r="R402" s="1"/>
      <c r="S402" s="1"/>
    </row>
    <row r="403" spans="1:19" s="5" customFormat="1" ht="154.5" customHeight="1" x14ac:dyDescent="0.25">
      <c r="A403" s="8" t="s">
        <v>58</v>
      </c>
      <c r="B403" s="8" t="s">
        <v>314</v>
      </c>
      <c r="C403" s="23"/>
      <c r="D403" s="4"/>
      <c r="E403" s="4"/>
      <c r="F403" s="4"/>
      <c r="G403" s="22"/>
      <c r="H403" s="13">
        <f>H404</f>
        <v>250000</v>
      </c>
      <c r="I403" s="13">
        <f t="shared" ref="I403:O404" si="204">I404</f>
        <v>250000</v>
      </c>
      <c r="J403" s="13">
        <f t="shared" si="204"/>
        <v>0</v>
      </c>
      <c r="K403" s="13">
        <f t="shared" si="204"/>
        <v>0</v>
      </c>
      <c r="L403" s="13">
        <f t="shared" si="204"/>
        <v>0</v>
      </c>
      <c r="M403" s="13">
        <f t="shared" si="204"/>
        <v>0</v>
      </c>
      <c r="N403" s="13">
        <f t="shared" si="204"/>
        <v>0</v>
      </c>
      <c r="O403" s="13">
        <f t="shared" si="204"/>
        <v>0</v>
      </c>
      <c r="P403" s="22"/>
      <c r="Q403" s="1"/>
      <c r="R403" s="1"/>
      <c r="S403" s="1"/>
    </row>
    <row r="404" spans="1:19" s="5" customFormat="1" ht="30.75" customHeight="1" x14ac:dyDescent="0.25">
      <c r="A404" s="8"/>
      <c r="B404" s="8"/>
      <c r="C404" s="23" t="s">
        <v>27</v>
      </c>
      <c r="D404" s="4" t="s">
        <v>26</v>
      </c>
      <c r="E404" s="4"/>
      <c r="F404" s="4"/>
      <c r="G404" s="22"/>
      <c r="H404" s="13">
        <f>H405</f>
        <v>250000</v>
      </c>
      <c r="I404" s="13">
        <f t="shared" si="204"/>
        <v>250000</v>
      </c>
      <c r="J404" s="13">
        <f t="shared" si="204"/>
        <v>0</v>
      </c>
      <c r="K404" s="13">
        <f t="shared" si="204"/>
        <v>0</v>
      </c>
      <c r="L404" s="13">
        <f t="shared" si="204"/>
        <v>0</v>
      </c>
      <c r="M404" s="13">
        <f t="shared" si="204"/>
        <v>0</v>
      </c>
      <c r="N404" s="13">
        <f t="shared" si="204"/>
        <v>0</v>
      </c>
      <c r="O404" s="13">
        <f t="shared" si="204"/>
        <v>0</v>
      </c>
      <c r="P404" s="22"/>
      <c r="Q404" s="1"/>
      <c r="R404" s="1"/>
      <c r="S404" s="1"/>
    </row>
    <row r="405" spans="1:19" s="5" customFormat="1" ht="32.25" customHeight="1" x14ac:dyDescent="0.25">
      <c r="A405" s="3"/>
      <c r="B405" s="3"/>
      <c r="C405" s="23" t="s">
        <v>27</v>
      </c>
      <c r="D405" s="4" t="s">
        <v>26</v>
      </c>
      <c r="E405" s="4" t="s">
        <v>19</v>
      </c>
      <c r="F405" s="4" t="s">
        <v>315</v>
      </c>
      <c r="G405" s="22">
        <v>244</v>
      </c>
      <c r="H405" s="13">
        <v>250000</v>
      </c>
      <c r="I405" s="13">
        <v>250000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  <c r="P405" s="22"/>
      <c r="Q405" s="1"/>
      <c r="R405" s="1"/>
      <c r="S405" s="1"/>
    </row>
    <row r="406" spans="1:19" s="5" customFormat="1" ht="64.5" customHeight="1" x14ac:dyDescent="0.25">
      <c r="A406" s="8" t="s">
        <v>59</v>
      </c>
      <c r="B406" s="8" t="s">
        <v>289</v>
      </c>
      <c r="C406" s="23"/>
      <c r="D406" s="4"/>
      <c r="E406" s="4"/>
      <c r="F406" s="4"/>
      <c r="G406" s="22"/>
      <c r="H406" s="13">
        <f>H407</f>
        <v>1465988.4</v>
      </c>
      <c r="I406" s="13">
        <f t="shared" ref="I406:O407" si="205">I407</f>
        <v>1465988.4</v>
      </c>
      <c r="J406" s="13">
        <f t="shared" si="205"/>
        <v>0</v>
      </c>
      <c r="K406" s="13">
        <f t="shared" si="205"/>
        <v>0</v>
      </c>
      <c r="L406" s="13">
        <f t="shared" si="205"/>
        <v>0</v>
      </c>
      <c r="M406" s="13">
        <f t="shared" si="205"/>
        <v>0</v>
      </c>
      <c r="N406" s="13">
        <f t="shared" si="205"/>
        <v>0</v>
      </c>
      <c r="O406" s="13">
        <f t="shared" si="205"/>
        <v>0</v>
      </c>
      <c r="P406" s="22"/>
      <c r="Q406" s="1"/>
      <c r="R406" s="1"/>
      <c r="S406" s="1"/>
    </row>
    <row r="407" spans="1:19" s="5" customFormat="1" ht="32.25" customHeight="1" x14ac:dyDescent="0.25">
      <c r="A407" s="8"/>
      <c r="B407" s="8"/>
      <c r="C407" s="23" t="s">
        <v>27</v>
      </c>
      <c r="D407" s="4" t="s">
        <v>26</v>
      </c>
      <c r="E407" s="4"/>
      <c r="F407" s="4"/>
      <c r="G407" s="22"/>
      <c r="H407" s="13">
        <f>H408</f>
        <v>1465988.4</v>
      </c>
      <c r="I407" s="13">
        <f t="shared" si="205"/>
        <v>1465988.4</v>
      </c>
      <c r="J407" s="13">
        <f t="shared" si="205"/>
        <v>0</v>
      </c>
      <c r="K407" s="13">
        <f t="shared" si="205"/>
        <v>0</v>
      </c>
      <c r="L407" s="13">
        <f t="shared" si="205"/>
        <v>0</v>
      </c>
      <c r="M407" s="13">
        <f t="shared" si="205"/>
        <v>0</v>
      </c>
      <c r="N407" s="13">
        <f t="shared" si="205"/>
        <v>0</v>
      </c>
      <c r="O407" s="13">
        <f t="shared" si="205"/>
        <v>0</v>
      </c>
      <c r="P407" s="22"/>
      <c r="Q407" s="1"/>
      <c r="R407" s="1"/>
      <c r="S407" s="1"/>
    </row>
    <row r="408" spans="1:19" s="5" customFormat="1" ht="32.25" customHeight="1" x14ac:dyDescent="0.25">
      <c r="A408" s="3"/>
      <c r="B408" s="3"/>
      <c r="C408" s="23" t="s">
        <v>27</v>
      </c>
      <c r="D408" s="4" t="s">
        <v>26</v>
      </c>
      <c r="E408" s="4" t="s">
        <v>19</v>
      </c>
      <c r="F408" s="4" t="s">
        <v>38</v>
      </c>
      <c r="G408" s="22">
        <v>244</v>
      </c>
      <c r="H408" s="13">
        <v>1465988.4</v>
      </c>
      <c r="I408" s="13">
        <v>1465988.4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  <c r="P408" s="22"/>
      <c r="Q408" s="1"/>
      <c r="R408" s="1"/>
      <c r="S408" s="1"/>
    </row>
    <row r="409" spans="1:19" s="5" customFormat="1" ht="65.25" customHeight="1" x14ac:dyDescent="0.25">
      <c r="A409" s="8" t="s">
        <v>60</v>
      </c>
      <c r="B409" s="3" t="s">
        <v>290</v>
      </c>
      <c r="C409" s="23"/>
      <c r="D409" s="4"/>
      <c r="E409" s="4"/>
      <c r="F409" s="4"/>
      <c r="G409" s="22"/>
      <c r="H409" s="13">
        <f>H410</f>
        <v>1727646</v>
      </c>
      <c r="I409" s="13">
        <f t="shared" ref="I409:O410" si="206">I410</f>
        <v>1727646</v>
      </c>
      <c r="J409" s="13">
        <f t="shared" si="206"/>
        <v>0</v>
      </c>
      <c r="K409" s="13">
        <f t="shared" si="206"/>
        <v>0</v>
      </c>
      <c r="L409" s="13">
        <f t="shared" si="206"/>
        <v>0</v>
      </c>
      <c r="M409" s="13">
        <f t="shared" si="206"/>
        <v>0</v>
      </c>
      <c r="N409" s="13">
        <f t="shared" si="206"/>
        <v>0</v>
      </c>
      <c r="O409" s="13">
        <f t="shared" si="206"/>
        <v>0</v>
      </c>
      <c r="P409" s="22"/>
      <c r="Q409" s="1"/>
      <c r="R409" s="1"/>
      <c r="S409" s="1"/>
    </row>
    <row r="410" spans="1:19" s="5" customFormat="1" ht="33" customHeight="1" x14ac:dyDescent="0.25">
      <c r="A410" s="3"/>
      <c r="B410" s="3"/>
      <c r="C410" s="23" t="s">
        <v>27</v>
      </c>
      <c r="D410" s="4" t="s">
        <v>26</v>
      </c>
      <c r="E410" s="4"/>
      <c r="F410" s="4"/>
      <c r="G410" s="22"/>
      <c r="H410" s="13">
        <f>H411</f>
        <v>1727646</v>
      </c>
      <c r="I410" s="13">
        <f t="shared" si="206"/>
        <v>1727646</v>
      </c>
      <c r="J410" s="13">
        <f t="shared" si="206"/>
        <v>0</v>
      </c>
      <c r="K410" s="13">
        <f t="shared" si="206"/>
        <v>0</v>
      </c>
      <c r="L410" s="13">
        <f t="shared" si="206"/>
        <v>0</v>
      </c>
      <c r="M410" s="13">
        <f t="shared" si="206"/>
        <v>0</v>
      </c>
      <c r="N410" s="13">
        <f t="shared" si="206"/>
        <v>0</v>
      </c>
      <c r="O410" s="13">
        <f t="shared" si="206"/>
        <v>0</v>
      </c>
      <c r="P410" s="22"/>
      <c r="Q410" s="1"/>
      <c r="R410" s="1"/>
      <c r="S410" s="1"/>
    </row>
    <row r="411" spans="1:19" s="5" customFormat="1" ht="33" customHeight="1" x14ac:dyDescent="0.25">
      <c r="A411" s="3"/>
      <c r="B411" s="3"/>
      <c r="C411" s="23" t="s">
        <v>27</v>
      </c>
      <c r="D411" s="4" t="s">
        <v>26</v>
      </c>
      <c r="E411" s="4" t="s">
        <v>19</v>
      </c>
      <c r="F411" s="4" t="s">
        <v>41</v>
      </c>
      <c r="G411" s="22">
        <v>244</v>
      </c>
      <c r="H411" s="13">
        <v>1727646</v>
      </c>
      <c r="I411" s="13">
        <v>1727646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  <c r="P411" s="22"/>
      <c r="Q411" s="1"/>
      <c r="R411" s="1"/>
      <c r="S411" s="1"/>
    </row>
    <row r="412" spans="1:19" s="5" customFormat="1" ht="88.5" customHeight="1" x14ac:dyDescent="0.25">
      <c r="A412" s="8" t="s">
        <v>61</v>
      </c>
      <c r="B412" s="3" t="s">
        <v>291</v>
      </c>
      <c r="C412" s="23"/>
      <c r="D412" s="4"/>
      <c r="E412" s="4"/>
      <c r="F412" s="4"/>
      <c r="G412" s="22"/>
      <c r="H412" s="13">
        <f>H413</f>
        <v>1319838</v>
      </c>
      <c r="I412" s="13">
        <f t="shared" ref="I412:O413" si="207">I413</f>
        <v>1319838</v>
      </c>
      <c r="J412" s="13">
        <f t="shared" si="207"/>
        <v>0</v>
      </c>
      <c r="K412" s="13">
        <f t="shared" si="207"/>
        <v>0</v>
      </c>
      <c r="L412" s="13">
        <f t="shared" si="207"/>
        <v>0</v>
      </c>
      <c r="M412" s="13">
        <f t="shared" si="207"/>
        <v>0</v>
      </c>
      <c r="N412" s="13">
        <f t="shared" si="207"/>
        <v>0</v>
      </c>
      <c r="O412" s="13">
        <f t="shared" si="207"/>
        <v>0</v>
      </c>
      <c r="P412" s="22"/>
      <c r="Q412" s="1"/>
      <c r="R412" s="1"/>
      <c r="S412" s="1"/>
    </row>
    <row r="413" spans="1:19" s="5" customFormat="1" ht="33" customHeight="1" x14ac:dyDescent="0.25">
      <c r="A413" s="3"/>
      <c r="B413" s="3"/>
      <c r="C413" s="23" t="s">
        <v>27</v>
      </c>
      <c r="D413" s="4" t="s">
        <v>26</v>
      </c>
      <c r="E413" s="4"/>
      <c r="F413" s="4"/>
      <c r="G413" s="22"/>
      <c r="H413" s="13">
        <f>H414</f>
        <v>1319838</v>
      </c>
      <c r="I413" s="13">
        <f t="shared" si="207"/>
        <v>1319838</v>
      </c>
      <c r="J413" s="13">
        <f t="shared" si="207"/>
        <v>0</v>
      </c>
      <c r="K413" s="13">
        <f t="shared" si="207"/>
        <v>0</v>
      </c>
      <c r="L413" s="13">
        <f t="shared" si="207"/>
        <v>0</v>
      </c>
      <c r="M413" s="13">
        <f t="shared" si="207"/>
        <v>0</v>
      </c>
      <c r="N413" s="13">
        <f t="shared" si="207"/>
        <v>0</v>
      </c>
      <c r="O413" s="13">
        <f t="shared" si="207"/>
        <v>0</v>
      </c>
      <c r="P413" s="22"/>
      <c r="Q413" s="1"/>
      <c r="R413" s="1"/>
      <c r="S413" s="1"/>
    </row>
    <row r="414" spans="1:19" s="5" customFormat="1" ht="30.75" customHeight="1" x14ac:dyDescent="0.25">
      <c r="A414" s="3"/>
      <c r="B414" s="3"/>
      <c r="C414" s="23" t="s">
        <v>27</v>
      </c>
      <c r="D414" s="4" t="s">
        <v>26</v>
      </c>
      <c r="E414" s="4" t="s">
        <v>19</v>
      </c>
      <c r="F414" s="4" t="s">
        <v>42</v>
      </c>
      <c r="G414" s="22">
        <v>244</v>
      </c>
      <c r="H414" s="13">
        <v>1319838</v>
      </c>
      <c r="I414" s="13">
        <v>1319838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  <c r="P414" s="22"/>
      <c r="Q414" s="1"/>
      <c r="R414" s="1"/>
      <c r="S414" s="1"/>
    </row>
    <row r="415" spans="1:19" s="5" customFormat="1" ht="66" customHeight="1" x14ac:dyDescent="0.25">
      <c r="A415" s="8" t="s">
        <v>62</v>
      </c>
      <c r="B415" s="3" t="s">
        <v>293</v>
      </c>
      <c r="C415" s="23"/>
      <c r="D415" s="4"/>
      <c r="E415" s="4"/>
      <c r="F415" s="4"/>
      <c r="G415" s="22"/>
      <c r="H415" s="13">
        <f>H416</f>
        <v>710103.6</v>
      </c>
      <c r="I415" s="13">
        <f t="shared" ref="I415:O416" si="208">I416</f>
        <v>706553.08</v>
      </c>
      <c r="J415" s="13">
        <f t="shared" si="208"/>
        <v>0</v>
      </c>
      <c r="K415" s="13">
        <f t="shared" si="208"/>
        <v>0</v>
      </c>
      <c r="L415" s="13">
        <f t="shared" si="208"/>
        <v>0</v>
      </c>
      <c r="M415" s="13">
        <f t="shared" si="208"/>
        <v>0</v>
      </c>
      <c r="N415" s="13">
        <f t="shared" si="208"/>
        <v>0</v>
      </c>
      <c r="O415" s="13">
        <f t="shared" si="208"/>
        <v>0</v>
      </c>
      <c r="P415" s="22"/>
      <c r="Q415" s="1"/>
      <c r="R415" s="1"/>
      <c r="S415" s="1"/>
    </row>
    <row r="416" spans="1:19" s="5" customFormat="1" ht="30.75" customHeight="1" x14ac:dyDescent="0.25">
      <c r="A416" s="3"/>
      <c r="B416" s="3"/>
      <c r="C416" s="23" t="s">
        <v>27</v>
      </c>
      <c r="D416" s="4" t="s">
        <v>26</v>
      </c>
      <c r="E416" s="4"/>
      <c r="F416" s="4"/>
      <c r="G416" s="22"/>
      <c r="H416" s="13">
        <f>H417</f>
        <v>710103.6</v>
      </c>
      <c r="I416" s="13">
        <f t="shared" si="208"/>
        <v>706553.08</v>
      </c>
      <c r="J416" s="13">
        <f t="shared" si="208"/>
        <v>0</v>
      </c>
      <c r="K416" s="13">
        <f t="shared" si="208"/>
        <v>0</v>
      </c>
      <c r="L416" s="13">
        <f t="shared" si="208"/>
        <v>0</v>
      </c>
      <c r="M416" s="13">
        <f t="shared" si="208"/>
        <v>0</v>
      </c>
      <c r="N416" s="13">
        <f t="shared" si="208"/>
        <v>0</v>
      </c>
      <c r="O416" s="13">
        <f t="shared" si="208"/>
        <v>0</v>
      </c>
      <c r="P416" s="22"/>
      <c r="Q416" s="1"/>
      <c r="R416" s="1"/>
      <c r="S416" s="1"/>
    </row>
    <row r="417" spans="1:19" s="5" customFormat="1" ht="30.75" customHeight="1" x14ac:dyDescent="0.25">
      <c r="A417" s="3"/>
      <c r="B417" s="3"/>
      <c r="C417" s="23" t="s">
        <v>27</v>
      </c>
      <c r="D417" s="4" t="s">
        <v>26</v>
      </c>
      <c r="E417" s="4" t="s">
        <v>19</v>
      </c>
      <c r="F417" s="4" t="s">
        <v>292</v>
      </c>
      <c r="G417" s="22">
        <v>244</v>
      </c>
      <c r="H417" s="13">
        <v>710103.6</v>
      </c>
      <c r="I417" s="13">
        <v>706553.08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  <c r="P417" s="22"/>
      <c r="Q417" s="1"/>
      <c r="R417" s="1"/>
      <c r="S417" s="1"/>
    </row>
    <row r="418" spans="1:19" s="5" customFormat="1" ht="108.75" customHeight="1" x14ac:dyDescent="0.25">
      <c r="A418" s="8" t="s">
        <v>75</v>
      </c>
      <c r="B418" s="3" t="s">
        <v>316</v>
      </c>
      <c r="C418" s="23"/>
      <c r="D418" s="4"/>
      <c r="E418" s="4"/>
      <c r="F418" s="4"/>
      <c r="G418" s="22"/>
      <c r="H418" s="13">
        <f>H419</f>
        <v>300000</v>
      </c>
      <c r="I418" s="13">
        <f t="shared" ref="I418:O418" si="209">I419</f>
        <v>300000</v>
      </c>
      <c r="J418" s="13">
        <f t="shared" si="209"/>
        <v>0</v>
      </c>
      <c r="K418" s="13">
        <f t="shared" si="209"/>
        <v>0</v>
      </c>
      <c r="L418" s="13">
        <f t="shared" si="209"/>
        <v>0</v>
      </c>
      <c r="M418" s="13">
        <f t="shared" si="209"/>
        <v>0</v>
      </c>
      <c r="N418" s="13">
        <f t="shared" si="209"/>
        <v>0</v>
      </c>
      <c r="O418" s="13">
        <f t="shared" si="209"/>
        <v>0</v>
      </c>
      <c r="P418" s="22"/>
      <c r="Q418" s="1"/>
      <c r="R418" s="1"/>
      <c r="S418" s="1"/>
    </row>
    <row r="419" spans="1:19" s="5" customFormat="1" ht="30.75" customHeight="1" x14ac:dyDescent="0.25">
      <c r="A419" s="3"/>
      <c r="B419" s="3"/>
      <c r="C419" s="23" t="s">
        <v>27</v>
      </c>
      <c r="D419" s="4" t="s">
        <v>26</v>
      </c>
      <c r="E419" s="4"/>
      <c r="F419" s="4"/>
      <c r="G419" s="22"/>
      <c r="H419" s="13">
        <f>H420</f>
        <v>300000</v>
      </c>
      <c r="I419" s="13">
        <f t="shared" ref="I419:O419" si="210">I420</f>
        <v>300000</v>
      </c>
      <c r="J419" s="13">
        <f t="shared" si="210"/>
        <v>0</v>
      </c>
      <c r="K419" s="13">
        <f t="shared" si="210"/>
        <v>0</v>
      </c>
      <c r="L419" s="13">
        <f t="shared" si="210"/>
        <v>0</v>
      </c>
      <c r="M419" s="13">
        <f t="shared" si="210"/>
        <v>0</v>
      </c>
      <c r="N419" s="13">
        <f t="shared" si="210"/>
        <v>0</v>
      </c>
      <c r="O419" s="13">
        <f t="shared" si="210"/>
        <v>0</v>
      </c>
      <c r="P419" s="22"/>
      <c r="Q419" s="1"/>
      <c r="R419" s="1"/>
      <c r="S419" s="1"/>
    </row>
    <row r="420" spans="1:19" s="5" customFormat="1" ht="30.75" customHeight="1" x14ac:dyDescent="0.25">
      <c r="A420" s="3"/>
      <c r="B420" s="3"/>
      <c r="C420" s="23" t="s">
        <v>27</v>
      </c>
      <c r="D420" s="4" t="s">
        <v>26</v>
      </c>
      <c r="E420" s="4" t="s">
        <v>19</v>
      </c>
      <c r="F420" s="4" t="s">
        <v>317</v>
      </c>
      <c r="G420" s="22">
        <v>244</v>
      </c>
      <c r="H420" s="13">
        <v>300000</v>
      </c>
      <c r="I420" s="13">
        <v>300000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  <c r="P420" s="22"/>
      <c r="Q420" s="1"/>
      <c r="R420" s="1"/>
      <c r="S420" s="1"/>
    </row>
    <row r="421" spans="1:19" s="5" customFormat="1" ht="65.25" customHeight="1" x14ac:dyDescent="0.25">
      <c r="A421" s="8" t="s">
        <v>419</v>
      </c>
      <c r="B421" s="3" t="s">
        <v>422</v>
      </c>
      <c r="C421" s="23"/>
      <c r="D421" s="4"/>
      <c r="E421" s="4"/>
      <c r="F421" s="4"/>
      <c r="G421" s="22"/>
      <c r="H421" s="13">
        <f>H422</f>
        <v>0</v>
      </c>
      <c r="I421" s="13">
        <f t="shared" ref="I421:O421" si="211">I422</f>
        <v>0</v>
      </c>
      <c r="J421" s="13">
        <f t="shared" si="211"/>
        <v>0</v>
      </c>
      <c r="K421" s="13">
        <f t="shared" si="211"/>
        <v>0</v>
      </c>
      <c r="L421" s="13">
        <f t="shared" si="211"/>
        <v>0</v>
      </c>
      <c r="M421" s="13">
        <f t="shared" si="211"/>
        <v>0</v>
      </c>
      <c r="N421" s="13">
        <f t="shared" si="211"/>
        <v>0</v>
      </c>
      <c r="O421" s="13">
        <f t="shared" si="211"/>
        <v>0</v>
      </c>
      <c r="P421" s="22"/>
      <c r="Q421" s="1"/>
      <c r="R421" s="1"/>
      <c r="S421" s="1"/>
    </row>
    <row r="422" spans="1:19" s="5" customFormat="1" ht="41.25" customHeight="1" x14ac:dyDescent="0.25">
      <c r="A422" s="3"/>
      <c r="B422" s="3"/>
      <c r="C422" s="23" t="s">
        <v>27</v>
      </c>
      <c r="D422" s="4" t="s">
        <v>26</v>
      </c>
      <c r="E422" s="4"/>
      <c r="F422" s="4"/>
      <c r="G422" s="22"/>
      <c r="H422" s="13">
        <f>H423</f>
        <v>0</v>
      </c>
      <c r="I422" s="13">
        <f t="shared" ref="I422:O422" si="212">I423</f>
        <v>0</v>
      </c>
      <c r="J422" s="13">
        <f t="shared" si="212"/>
        <v>0</v>
      </c>
      <c r="K422" s="13">
        <f t="shared" si="212"/>
        <v>0</v>
      </c>
      <c r="L422" s="13">
        <f t="shared" si="212"/>
        <v>0</v>
      </c>
      <c r="M422" s="13">
        <f t="shared" si="212"/>
        <v>0</v>
      </c>
      <c r="N422" s="13">
        <f t="shared" si="212"/>
        <v>0</v>
      </c>
      <c r="O422" s="13">
        <f t="shared" si="212"/>
        <v>0</v>
      </c>
      <c r="P422" s="22"/>
      <c r="Q422" s="1"/>
      <c r="R422" s="1"/>
      <c r="S422" s="1"/>
    </row>
    <row r="423" spans="1:19" s="5" customFormat="1" ht="39.75" customHeight="1" x14ac:dyDescent="0.25">
      <c r="A423" s="3"/>
      <c r="B423" s="3"/>
      <c r="C423" s="23" t="s">
        <v>27</v>
      </c>
      <c r="D423" s="4" t="s">
        <v>26</v>
      </c>
      <c r="E423" s="4" t="s">
        <v>19</v>
      </c>
      <c r="F423" s="4" t="s">
        <v>38</v>
      </c>
      <c r="G423" s="22">
        <v>244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  <c r="P423" s="22"/>
      <c r="Q423" s="1"/>
      <c r="R423" s="1"/>
      <c r="S423" s="1"/>
    </row>
    <row r="424" spans="1:19" s="5" customFormat="1" ht="87" customHeight="1" x14ac:dyDescent="0.25">
      <c r="A424" s="8" t="s">
        <v>419</v>
      </c>
      <c r="B424" s="8" t="s">
        <v>73</v>
      </c>
      <c r="C424" s="23"/>
      <c r="D424" s="4"/>
      <c r="E424" s="4"/>
      <c r="F424" s="4"/>
      <c r="G424" s="22"/>
      <c r="H424" s="13">
        <f>H425</f>
        <v>0</v>
      </c>
      <c r="I424" s="13">
        <f t="shared" ref="I424:O424" si="213">I425</f>
        <v>0</v>
      </c>
      <c r="J424" s="13">
        <f t="shared" si="213"/>
        <v>0</v>
      </c>
      <c r="K424" s="13">
        <f t="shared" si="213"/>
        <v>0</v>
      </c>
      <c r="L424" s="13">
        <f t="shared" si="213"/>
        <v>0</v>
      </c>
      <c r="M424" s="13">
        <f t="shared" si="213"/>
        <v>0</v>
      </c>
      <c r="N424" s="13">
        <f t="shared" si="213"/>
        <v>0</v>
      </c>
      <c r="O424" s="13">
        <f t="shared" si="213"/>
        <v>0</v>
      </c>
      <c r="P424" s="22"/>
      <c r="Q424" s="1"/>
      <c r="R424" s="1"/>
      <c r="S424" s="1"/>
    </row>
    <row r="425" spans="1:19" s="5" customFormat="1" ht="39.75" customHeight="1" x14ac:dyDescent="0.25">
      <c r="A425" s="8"/>
      <c r="B425" s="8"/>
      <c r="C425" s="23" t="s">
        <v>27</v>
      </c>
      <c r="D425" s="4" t="s">
        <v>26</v>
      </c>
      <c r="E425" s="4"/>
      <c r="F425" s="4"/>
      <c r="G425" s="22"/>
      <c r="H425" s="13">
        <f>H426</f>
        <v>0</v>
      </c>
      <c r="I425" s="13">
        <f t="shared" ref="I425:O425" si="214">I426</f>
        <v>0</v>
      </c>
      <c r="J425" s="13">
        <f t="shared" si="214"/>
        <v>0</v>
      </c>
      <c r="K425" s="13">
        <f t="shared" si="214"/>
        <v>0</v>
      </c>
      <c r="L425" s="13">
        <f t="shared" si="214"/>
        <v>0</v>
      </c>
      <c r="M425" s="13">
        <f t="shared" si="214"/>
        <v>0</v>
      </c>
      <c r="N425" s="13">
        <f t="shared" si="214"/>
        <v>0</v>
      </c>
      <c r="O425" s="13">
        <f t="shared" si="214"/>
        <v>0</v>
      </c>
      <c r="P425" s="22"/>
      <c r="Q425" s="1"/>
      <c r="R425" s="1"/>
      <c r="S425" s="1"/>
    </row>
    <row r="426" spans="1:19" s="5" customFormat="1" ht="37.5" customHeight="1" x14ac:dyDescent="0.25">
      <c r="A426" s="3"/>
      <c r="B426" s="3"/>
      <c r="C426" s="23" t="s">
        <v>27</v>
      </c>
      <c r="D426" s="4" t="s">
        <v>26</v>
      </c>
      <c r="E426" s="4" t="s">
        <v>19</v>
      </c>
      <c r="F426" s="4" t="s">
        <v>42</v>
      </c>
      <c r="G426" s="22">
        <v>244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  <c r="P426" s="22"/>
      <c r="Q426" s="1"/>
      <c r="R426" s="1"/>
      <c r="S426" s="1"/>
    </row>
    <row r="427" spans="1:19" s="5" customFormat="1" ht="117.75" customHeight="1" x14ac:dyDescent="0.25">
      <c r="A427" s="8" t="s">
        <v>420</v>
      </c>
      <c r="B427" s="3" t="s">
        <v>421</v>
      </c>
      <c r="C427" s="23"/>
      <c r="D427" s="4"/>
      <c r="E427" s="4"/>
      <c r="F427" s="4"/>
      <c r="G427" s="22"/>
      <c r="H427" s="13">
        <f>H428</f>
        <v>0</v>
      </c>
      <c r="I427" s="13">
        <f t="shared" ref="I427:O427" si="215">I428</f>
        <v>0</v>
      </c>
      <c r="J427" s="13">
        <f t="shared" si="215"/>
        <v>0</v>
      </c>
      <c r="K427" s="13">
        <f t="shared" si="215"/>
        <v>0</v>
      </c>
      <c r="L427" s="13">
        <f t="shared" si="215"/>
        <v>0</v>
      </c>
      <c r="M427" s="13">
        <f t="shared" si="215"/>
        <v>0</v>
      </c>
      <c r="N427" s="13">
        <f t="shared" si="215"/>
        <v>0</v>
      </c>
      <c r="O427" s="13">
        <f t="shared" si="215"/>
        <v>0</v>
      </c>
      <c r="P427" s="22"/>
      <c r="Q427" s="1"/>
      <c r="R427" s="1"/>
      <c r="S427" s="1"/>
    </row>
    <row r="428" spans="1:19" s="5" customFormat="1" ht="30.75" customHeight="1" x14ac:dyDescent="0.25">
      <c r="A428" s="3"/>
      <c r="B428" s="3"/>
      <c r="C428" s="23" t="s">
        <v>27</v>
      </c>
      <c r="D428" s="4" t="s">
        <v>26</v>
      </c>
      <c r="E428" s="4"/>
      <c r="F428" s="4"/>
      <c r="G428" s="22"/>
      <c r="H428" s="13">
        <f>H429</f>
        <v>0</v>
      </c>
      <c r="I428" s="13">
        <f t="shared" ref="I428:O428" si="216">I429</f>
        <v>0</v>
      </c>
      <c r="J428" s="13">
        <f t="shared" si="216"/>
        <v>0</v>
      </c>
      <c r="K428" s="13">
        <f t="shared" si="216"/>
        <v>0</v>
      </c>
      <c r="L428" s="13">
        <f t="shared" si="216"/>
        <v>0</v>
      </c>
      <c r="M428" s="13">
        <f t="shared" si="216"/>
        <v>0</v>
      </c>
      <c r="N428" s="13">
        <f t="shared" si="216"/>
        <v>0</v>
      </c>
      <c r="O428" s="13">
        <f t="shared" si="216"/>
        <v>0</v>
      </c>
      <c r="P428" s="22"/>
      <c r="Q428" s="1"/>
      <c r="R428" s="1"/>
      <c r="S428" s="1"/>
    </row>
    <row r="429" spans="1:19" s="5" customFormat="1" ht="30.75" customHeight="1" x14ac:dyDescent="0.25">
      <c r="A429" s="3"/>
      <c r="B429" s="3"/>
      <c r="C429" s="23" t="s">
        <v>27</v>
      </c>
      <c r="D429" s="4" t="s">
        <v>26</v>
      </c>
      <c r="E429" s="4" t="s">
        <v>19</v>
      </c>
      <c r="F429" s="4" t="s">
        <v>88</v>
      </c>
      <c r="G429" s="22">
        <v>244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  <c r="P429" s="22"/>
      <c r="Q429" s="1"/>
      <c r="R429" s="1"/>
      <c r="S429" s="1"/>
    </row>
    <row r="430" spans="1:19" s="5" customFormat="1" x14ac:dyDescent="0.25">
      <c r="A430" s="8"/>
      <c r="B430" s="8"/>
      <c r="C430" s="23"/>
      <c r="D430" s="4"/>
      <c r="E430" s="4"/>
      <c r="F430" s="4"/>
      <c r="G430" s="22"/>
      <c r="H430" s="13">
        <f>H431</f>
        <v>0</v>
      </c>
      <c r="I430" s="13">
        <f t="shared" ref="I430:O430" si="217">I431</f>
        <v>0</v>
      </c>
      <c r="J430" s="13">
        <f t="shared" si="217"/>
        <v>0</v>
      </c>
      <c r="K430" s="13">
        <f t="shared" si="217"/>
        <v>0</v>
      </c>
      <c r="L430" s="13">
        <f t="shared" si="217"/>
        <v>0</v>
      </c>
      <c r="M430" s="13">
        <f t="shared" si="217"/>
        <v>0</v>
      </c>
      <c r="N430" s="13">
        <f t="shared" si="217"/>
        <v>0</v>
      </c>
      <c r="O430" s="13">
        <f t="shared" si="217"/>
        <v>0</v>
      </c>
      <c r="P430" s="22"/>
      <c r="Q430" s="1"/>
      <c r="R430" s="1"/>
      <c r="S430" s="1"/>
    </row>
    <row r="431" spans="1:19" s="5" customFormat="1" ht="27" customHeight="1" x14ac:dyDescent="0.25">
      <c r="A431" s="8"/>
      <c r="B431" s="8"/>
      <c r="C431" s="23" t="s">
        <v>27</v>
      </c>
      <c r="D431" s="4" t="s">
        <v>26</v>
      </c>
      <c r="E431" s="4"/>
      <c r="F431" s="4"/>
      <c r="G431" s="22"/>
      <c r="H431" s="13">
        <f>H432</f>
        <v>0</v>
      </c>
      <c r="I431" s="13">
        <f t="shared" ref="I431:O431" si="218">I432</f>
        <v>0</v>
      </c>
      <c r="J431" s="13">
        <f t="shared" si="218"/>
        <v>0</v>
      </c>
      <c r="K431" s="13">
        <f t="shared" si="218"/>
        <v>0</v>
      </c>
      <c r="L431" s="13">
        <f t="shared" si="218"/>
        <v>0</v>
      </c>
      <c r="M431" s="13">
        <f t="shared" si="218"/>
        <v>0</v>
      </c>
      <c r="N431" s="13">
        <f t="shared" si="218"/>
        <v>0</v>
      </c>
      <c r="O431" s="13">
        <f t="shared" si="218"/>
        <v>0</v>
      </c>
      <c r="P431" s="22"/>
      <c r="Q431" s="1"/>
      <c r="R431" s="1"/>
      <c r="S431" s="1"/>
    </row>
    <row r="432" spans="1:19" s="5" customFormat="1" ht="32.25" customHeight="1" x14ac:dyDescent="0.25">
      <c r="A432" s="3"/>
      <c r="B432" s="3"/>
      <c r="C432" s="23" t="s">
        <v>27</v>
      </c>
      <c r="D432" s="4" t="s">
        <v>26</v>
      </c>
      <c r="E432" s="4" t="s">
        <v>19</v>
      </c>
      <c r="F432" s="4" t="s">
        <v>36</v>
      </c>
      <c r="G432" s="22">
        <v>244</v>
      </c>
      <c r="H432" s="13">
        <v>0</v>
      </c>
      <c r="I432" s="13">
        <v>0</v>
      </c>
      <c r="J432" s="13">
        <v>0</v>
      </c>
      <c r="K432" s="13">
        <v>0</v>
      </c>
      <c r="L432" s="13">
        <v>0</v>
      </c>
      <c r="M432" s="13">
        <v>0</v>
      </c>
      <c r="N432" s="13">
        <v>0</v>
      </c>
      <c r="O432" s="13">
        <v>0</v>
      </c>
      <c r="P432" s="22"/>
      <c r="Q432" s="1"/>
      <c r="R432" s="1"/>
      <c r="S432" s="1"/>
    </row>
    <row r="433" spans="1:20" s="5" customFormat="1" ht="30.75" customHeight="1" x14ac:dyDescent="0.25">
      <c r="A433" s="8"/>
      <c r="B433" s="3"/>
      <c r="C433" s="23"/>
      <c r="D433" s="4"/>
      <c r="E433" s="4"/>
      <c r="F433" s="4"/>
      <c r="G433" s="22"/>
      <c r="H433" s="13">
        <f>H434</f>
        <v>0</v>
      </c>
      <c r="I433" s="13">
        <f t="shared" ref="I433:O434" si="219">I434</f>
        <v>0</v>
      </c>
      <c r="J433" s="13">
        <f t="shared" si="219"/>
        <v>0</v>
      </c>
      <c r="K433" s="13">
        <f t="shared" si="219"/>
        <v>0</v>
      </c>
      <c r="L433" s="13">
        <f t="shared" si="219"/>
        <v>0</v>
      </c>
      <c r="M433" s="13">
        <f t="shared" si="219"/>
        <v>0</v>
      </c>
      <c r="N433" s="13">
        <f t="shared" si="219"/>
        <v>0</v>
      </c>
      <c r="O433" s="13">
        <f t="shared" si="219"/>
        <v>0</v>
      </c>
      <c r="P433" s="22"/>
      <c r="Q433" s="1"/>
      <c r="R433" s="1"/>
      <c r="S433" s="1"/>
    </row>
    <row r="434" spans="1:20" s="5" customFormat="1" ht="30.75" customHeight="1" x14ac:dyDescent="0.25">
      <c r="A434" s="3"/>
      <c r="B434" s="3"/>
      <c r="C434" s="23" t="s">
        <v>27</v>
      </c>
      <c r="D434" s="4" t="s">
        <v>26</v>
      </c>
      <c r="E434" s="4"/>
      <c r="F434" s="4"/>
      <c r="G434" s="22"/>
      <c r="H434" s="13">
        <f>H435</f>
        <v>0</v>
      </c>
      <c r="I434" s="13">
        <f t="shared" si="219"/>
        <v>0</v>
      </c>
      <c r="J434" s="13">
        <f t="shared" si="219"/>
        <v>0</v>
      </c>
      <c r="K434" s="13">
        <f t="shared" si="219"/>
        <v>0</v>
      </c>
      <c r="L434" s="13">
        <f t="shared" si="219"/>
        <v>0</v>
      </c>
      <c r="M434" s="13">
        <f t="shared" si="219"/>
        <v>0</v>
      </c>
      <c r="N434" s="13">
        <f t="shared" si="219"/>
        <v>0</v>
      </c>
      <c r="O434" s="13">
        <f t="shared" si="219"/>
        <v>0</v>
      </c>
      <c r="P434" s="22"/>
      <c r="Q434" s="1"/>
      <c r="R434" s="1"/>
      <c r="S434" s="1"/>
    </row>
    <row r="435" spans="1:20" s="5" customFormat="1" ht="30.75" customHeight="1" x14ac:dyDescent="0.25">
      <c r="A435" s="3"/>
      <c r="B435" s="3"/>
      <c r="C435" s="23" t="s">
        <v>27</v>
      </c>
      <c r="D435" s="4" t="s">
        <v>26</v>
      </c>
      <c r="E435" s="4" t="s">
        <v>19</v>
      </c>
      <c r="F435" s="4" t="s">
        <v>90</v>
      </c>
      <c r="G435" s="22">
        <v>244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  <c r="P435" s="22"/>
      <c r="Q435" s="1"/>
      <c r="R435" s="1"/>
      <c r="S435" s="1"/>
    </row>
    <row r="436" spans="1:20" s="5" customFormat="1" ht="63.75" customHeight="1" x14ac:dyDescent="0.25">
      <c r="A436" s="8"/>
      <c r="B436" s="3"/>
      <c r="C436" s="23"/>
      <c r="D436" s="4"/>
      <c r="E436" s="4"/>
      <c r="F436" s="4"/>
      <c r="G436" s="22"/>
      <c r="H436" s="13">
        <f>H437</f>
        <v>0</v>
      </c>
      <c r="I436" s="13">
        <f t="shared" ref="I436:O437" si="220">I437</f>
        <v>0</v>
      </c>
      <c r="J436" s="13">
        <f t="shared" si="220"/>
        <v>0</v>
      </c>
      <c r="K436" s="13">
        <f t="shared" si="220"/>
        <v>0</v>
      </c>
      <c r="L436" s="13">
        <f t="shared" si="220"/>
        <v>0</v>
      </c>
      <c r="M436" s="13">
        <f t="shared" si="220"/>
        <v>0</v>
      </c>
      <c r="N436" s="13">
        <f t="shared" si="220"/>
        <v>0</v>
      </c>
      <c r="O436" s="13">
        <f t="shared" si="220"/>
        <v>0</v>
      </c>
      <c r="P436" s="22"/>
      <c r="Q436" s="1"/>
      <c r="R436" s="1"/>
      <c r="S436" s="1"/>
    </row>
    <row r="437" spans="1:20" s="5" customFormat="1" ht="30.75" customHeight="1" x14ac:dyDescent="0.25">
      <c r="A437" s="3"/>
      <c r="B437" s="3"/>
      <c r="C437" s="23" t="s">
        <v>27</v>
      </c>
      <c r="D437" s="4" t="s">
        <v>26</v>
      </c>
      <c r="E437" s="4"/>
      <c r="F437" s="4"/>
      <c r="G437" s="22"/>
      <c r="H437" s="13">
        <f>H438</f>
        <v>0</v>
      </c>
      <c r="I437" s="13">
        <f t="shared" si="220"/>
        <v>0</v>
      </c>
      <c r="J437" s="13">
        <f t="shared" si="220"/>
        <v>0</v>
      </c>
      <c r="K437" s="13">
        <f t="shared" si="220"/>
        <v>0</v>
      </c>
      <c r="L437" s="13">
        <f t="shared" si="220"/>
        <v>0</v>
      </c>
      <c r="M437" s="13">
        <f t="shared" si="220"/>
        <v>0</v>
      </c>
      <c r="N437" s="13">
        <f t="shared" si="220"/>
        <v>0</v>
      </c>
      <c r="O437" s="13">
        <f t="shared" si="220"/>
        <v>0</v>
      </c>
      <c r="P437" s="22"/>
      <c r="Q437" s="1"/>
      <c r="R437" s="1"/>
      <c r="S437" s="1"/>
    </row>
    <row r="438" spans="1:20" s="5" customFormat="1" ht="30.75" customHeight="1" x14ac:dyDescent="0.25">
      <c r="A438" s="3"/>
      <c r="B438" s="3"/>
      <c r="C438" s="23" t="s">
        <v>27</v>
      </c>
      <c r="D438" s="4" t="s">
        <v>26</v>
      </c>
      <c r="E438" s="4" t="s">
        <v>19</v>
      </c>
      <c r="F438" s="4" t="s">
        <v>92</v>
      </c>
      <c r="G438" s="22">
        <v>244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  <c r="P438" s="22"/>
      <c r="Q438" s="1"/>
      <c r="R438" s="1"/>
      <c r="S438" s="1"/>
    </row>
    <row r="439" spans="1:20" s="5" customFormat="1" ht="73.5" hidden="1" customHeight="1" x14ac:dyDescent="0.25">
      <c r="A439" s="8"/>
      <c r="B439" s="8"/>
      <c r="C439" s="23"/>
      <c r="D439" s="4"/>
      <c r="E439" s="4"/>
      <c r="F439" s="4"/>
      <c r="G439" s="22"/>
      <c r="H439" s="13"/>
      <c r="I439" s="13"/>
      <c r="J439" s="13"/>
      <c r="K439" s="13"/>
      <c r="L439" s="13"/>
      <c r="M439" s="13"/>
      <c r="N439" s="13"/>
      <c r="O439" s="13"/>
      <c r="P439" s="22"/>
      <c r="Q439" s="1"/>
      <c r="R439" s="1"/>
      <c r="S439" s="1"/>
    </row>
    <row r="440" spans="1:20" s="5" customFormat="1" ht="29.25" hidden="1" customHeight="1" x14ac:dyDescent="0.25">
      <c r="A440" s="8"/>
      <c r="B440" s="8"/>
      <c r="C440" s="23"/>
      <c r="D440" s="4"/>
      <c r="E440" s="4"/>
      <c r="F440" s="4"/>
      <c r="G440" s="22"/>
      <c r="H440" s="13"/>
      <c r="I440" s="13"/>
      <c r="J440" s="13"/>
      <c r="K440" s="13"/>
      <c r="L440" s="13"/>
      <c r="M440" s="13"/>
      <c r="N440" s="13"/>
      <c r="O440" s="13"/>
      <c r="P440" s="22"/>
      <c r="Q440" s="1"/>
      <c r="R440" s="1"/>
      <c r="S440" s="1"/>
    </row>
    <row r="441" spans="1:20" s="5" customFormat="1" ht="34.5" hidden="1" customHeight="1" x14ac:dyDescent="0.25">
      <c r="A441" s="3"/>
      <c r="B441" s="3"/>
      <c r="C441" s="23"/>
      <c r="D441" s="4"/>
      <c r="E441" s="4"/>
      <c r="F441" s="4"/>
      <c r="G441" s="22"/>
      <c r="H441" s="13"/>
      <c r="I441" s="13"/>
      <c r="J441" s="13"/>
      <c r="K441" s="13"/>
      <c r="L441" s="13"/>
      <c r="M441" s="13"/>
      <c r="N441" s="13"/>
      <c r="O441" s="13"/>
      <c r="P441" s="22"/>
      <c r="Q441" s="1"/>
      <c r="R441" s="1"/>
      <c r="S441" s="6"/>
      <c r="T441" s="7"/>
    </row>
    <row r="442" spans="1:20" s="5" customFormat="1" ht="34.5" hidden="1" customHeight="1" x14ac:dyDescent="0.25">
      <c r="A442" s="3"/>
      <c r="B442" s="3"/>
      <c r="C442" s="23"/>
      <c r="D442" s="4"/>
      <c r="E442" s="4"/>
      <c r="F442" s="4"/>
      <c r="G442" s="22"/>
      <c r="H442" s="13"/>
      <c r="I442" s="13"/>
      <c r="J442" s="13"/>
      <c r="K442" s="13"/>
      <c r="L442" s="13"/>
      <c r="M442" s="13"/>
      <c r="N442" s="13"/>
      <c r="O442" s="13"/>
      <c r="P442" s="22"/>
      <c r="Q442" s="1"/>
      <c r="R442" s="1"/>
      <c r="S442" s="1"/>
    </row>
    <row r="443" spans="1:20" s="5" customFormat="1" ht="35.25" hidden="1" customHeight="1" x14ac:dyDescent="0.25">
      <c r="A443" s="3"/>
      <c r="B443" s="3"/>
      <c r="C443" s="23"/>
      <c r="D443" s="4"/>
      <c r="E443" s="4"/>
      <c r="F443" s="4"/>
      <c r="G443" s="22"/>
      <c r="H443" s="13"/>
      <c r="I443" s="13"/>
      <c r="J443" s="13"/>
      <c r="K443" s="13"/>
      <c r="L443" s="13"/>
      <c r="M443" s="13"/>
      <c r="N443" s="13"/>
      <c r="O443" s="13"/>
      <c r="P443" s="22"/>
      <c r="Q443" s="1"/>
      <c r="R443" s="1"/>
      <c r="S443" s="6"/>
    </row>
    <row r="444" spans="1:20" s="5" customFormat="1" ht="28.5" hidden="1" customHeight="1" x14ac:dyDescent="0.25">
      <c r="A444" s="3"/>
      <c r="B444" s="3"/>
      <c r="C444" s="23"/>
      <c r="D444" s="4"/>
      <c r="E444" s="4"/>
      <c r="F444" s="4"/>
      <c r="G444" s="22"/>
      <c r="H444" s="13"/>
      <c r="I444" s="13"/>
      <c r="J444" s="13"/>
      <c r="K444" s="13"/>
      <c r="L444" s="13"/>
      <c r="M444" s="13"/>
      <c r="N444" s="13"/>
      <c r="O444" s="13"/>
      <c r="P444" s="22"/>
      <c r="Q444" s="1"/>
      <c r="R444" s="1"/>
      <c r="S444" s="1"/>
    </row>
    <row r="445" spans="1:20" s="5" customFormat="1" hidden="1" x14ac:dyDescent="0.25">
      <c r="A445" s="8"/>
      <c r="B445" s="8"/>
      <c r="C445" s="23"/>
      <c r="D445" s="4"/>
      <c r="E445" s="4"/>
      <c r="F445" s="4"/>
      <c r="G445" s="22"/>
      <c r="H445" s="13"/>
      <c r="I445" s="13"/>
      <c r="J445" s="13"/>
      <c r="K445" s="13"/>
      <c r="L445" s="13"/>
      <c r="M445" s="13"/>
      <c r="N445" s="13"/>
      <c r="O445" s="13"/>
      <c r="P445" s="22"/>
      <c r="Q445" s="1"/>
      <c r="R445" s="1"/>
      <c r="S445" s="1"/>
    </row>
    <row r="446" spans="1:20" s="5" customFormat="1" ht="37.5" hidden="1" customHeight="1" x14ac:dyDescent="0.25">
      <c r="A446" s="3"/>
      <c r="B446" s="3"/>
      <c r="C446" s="23"/>
      <c r="D446" s="4"/>
      <c r="E446" s="4"/>
      <c r="F446" s="4"/>
      <c r="G446" s="22"/>
      <c r="H446" s="13"/>
      <c r="I446" s="13"/>
      <c r="J446" s="13"/>
      <c r="K446" s="13"/>
      <c r="L446" s="13"/>
      <c r="M446" s="13"/>
      <c r="N446" s="13"/>
      <c r="O446" s="13"/>
      <c r="P446" s="22"/>
      <c r="Q446" s="1"/>
      <c r="R446" s="1"/>
      <c r="S446" s="1"/>
    </row>
    <row r="447" spans="1:20" s="5" customFormat="1" ht="35.25" hidden="1" customHeight="1" x14ac:dyDescent="0.25">
      <c r="A447" s="3"/>
      <c r="B447" s="3"/>
      <c r="C447" s="23"/>
      <c r="D447" s="4"/>
      <c r="E447" s="4"/>
      <c r="F447" s="4"/>
      <c r="G447" s="22"/>
      <c r="H447" s="13"/>
      <c r="I447" s="13"/>
      <c r="J447" s="13"/>
      <c r="K447" s="13"/>
      <c r="L447" s="13"/>
      <c r="M447" s="13"/>
      <c r="N447" s="13"/>
      <c r="O447" s="13"/>
      <c r="P447" s="22"/>
      <c r="Q447" s="1"/>
      <c r="R447" s="1"/>
      <c r="S447" s="1"/>
    </row>
    <row r="448" spans="1:20" s="5" customFormat="1" ht="27.75" customHeight="1" x14ac:dyDescent="0.25">
      <c r="A448" s="3"/>
      <c r="B448" s="8"/>
      <c r="C448" s="23" t="s">
        <v>33</v>
      </c>
      <c r="D448" s="4"/>
      <c r="E448" s="4"/>
      <c r="F448" s="4"/>
      <c r="G448" s="22"/>
      <c r="H448" s="13">
        <f>H449</f>
        <v>0</v>
      </c>
      <c r="I448" s="13">
        <f t="shared" ref="I448:O449" si="221">I449</f>
        <v>0</v>
      </c>
      <c r="J448" s="13">
        <f t="shared" si="221"/>
        <v>0</v>
      </c>
      <c r="K448" s="13">
        <f t="shared" si="221"/>
        <v>0</v>
      </c>
      <c r="L448" s="13">
        <f t="shared" si="221"/>
        <v>0</v>
      </c>
      <c r="M448" s="13">
        <f t="shared" si="221"/>
        <v>0</v>
      </c>
      <c r="N448" s="13">
        <f t="shared" si="221"/>
        <v>0</v>
      </c>
      <c r="O448" s="13">
        <f t="shared" si="221"/>
        <v>0</v>
      </c>
      <c r="P448" s="22"/>
      <c r="Q448" s="1"/>
      <c r="R448" s="1"/>
      <c r="S448" s="1"/>
    </row>
    <row r="449" spans="1:19" s="5" customFormat="1" ht="34.5" customHeight="1" x14ac:dyDescent="0.25">
      <c r="A449" s="3"/>
      <c r="B449" s="8"/>
      <c r="C449" s="23" t="s">
        <v>27</v>
      </c>
      <c r="D449" s="4" t="s">
        <v>26</v>
      </c>
      <c r="E449" s="4"/>
      <c r="F449" s="4"/>
      <c r="G449" s="22"/>
      <c r="H449" s="13">
        <f>H450</f>
        <v>0</v>
      </c>
      <c r="I449" s="13">
        <f t="shared" si="221"/>
        <v>0</v>
      </c>
      <c r="J449" s="13">
        <f t="shared" si="221"/>
        <v>0</v>
      </c>
      <c r="K449" s="13">
        <f t="shared" si="221"/>
        <v>0</v>
      </c>
      <c r="L449" s="13">
        <f t="shared" si="221"/>
        <v>0</v>
      </c>
      <c r="M449" s="13">
        <f t="shared" si="221"/>
        <v>0</v>
      </c>
      <c r="N449" s="13">
        <f t="shared" si="221"/>
        <v>0</v>
      </c>
      <c r="O449" s="13">
        <f t="shared" si="221"/>
        <v>0</v>
      </c>
      <c r="P449" s="22"/>
      <c r="Q449" s="1"/>
      <c r="R449" s="1"/>
      <c r="S449" s="1"/>
    </row>
    <row r="450" spans="1:19" s="5" customFormat="1" ht="35.25" customHeight="1" x14ac:dyDescent="0.25">
      <c r="A450" s="3"/>
      <c r="B450" s="3"/>
      <c r="C450" s="23" t="s">
        <v>27</v>
      </c>
      <c r="D450" s="4" t="s">
        <v>26</v>
      </c>
      <c r="E450" s="4" t="s">
        <v>19</v>
      </c>
      <c r="F450" s="4" t="s">
        <v>34</v>
      </c>
      <c r="G450" s="22">
        <v>244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  <c r="P450" s="22"/>
      <c r="Q450" s="1"/>
      <c r="R450" s="1"/>
      <c r="S450" s="1"/>
    </row>
    <row r="451" spans="1:19" s="5" customFormat="1" ht="45.75" customHeight="1" x14ac:dyDescent="0.25">
      <c r="A451" s="3"/>
      <c r="B451" s="3"/>
      <c r="C451" s="23"/>
      <c r="D451" s="4"/>
      <c r="E451" s="4"/>
      <c r="F451" s="4"/>
      <c r="G451" s="22"/>
      <c r="H451" s="13">
        <f>H452</f>
        <v>0</v>
      </c>
      <c r="I451" s="13">
        <f t="shared" ref="I451:O452" si="222">I452</f>
        <v>0</v>
      </c>
      <c r="J451" s="13">
        <f t="shared" si="222"/>
        <v>0</v>
      </c>
      <c r="K451" s="13">
        <f t="shared" si="222"/>
        <v>0</v>
      </c>
      <c r="L451" s="13">
        <f t="shared" si="222"/>
        <v>0</v>
      </c>
      <c r="M451" s="13">
        <f t="shared" si="222"/>
        <v>0</v>
      </c>
      <c r="N451" s="13">
        <f t="shared" si="222"/>
        <v>0</v>
      </c>
      <c r="O451" s="13">
        <f t="shared" si="222"/>
        <v>0</v>
      </c>
      <c r="P451" s="22"/>
      <c r="Q451" s="1"/>
      <c r="R451" s="1"/>
      <c r="S451" s="1"/>
    </row>
    <row r="452" spans="1:19" s="5" customFormat="1" ht="35.25" customHeight="1" x14ac:dyDescent="0.25">
      <c r="A452" s="3"/>
      <c r="B452" s="3"/>
      <c r="C452" s="23" t="s">
        <v>27</v>
      </c>
      <c r="D452" s="4" t="s">
        <v>26</v>
      </c>
      <c r="E452" s="4"/>
      <c r="F452" s="4"/>
      <c r="G452" s="22"/>
      <c r="H452" s="13">
        <f>H453</f>
        <v>0</v>
      </c>
      <c r="I452" s="13">
        <f t="shared" si="222"/>
        <v>0</v>
      </c>
      <c r="J452" s="13">
        <f t="shared" si="222"/>
        <v>0</v>
      </c>
      <c r="K452" s="13">
        <f t="shared" si="222"/>
        <v>0</v>
      </c>
      <c r="L452" s="13">
        <f t="shared" si="222"/>
        <v>0</v>
      </c>
      <c r="M452" s="13">
        <f t="shared" si="222"/>
        <v>0</v>
      </c>
      <c r="N452" s="13">
        <f t="shared" si="222"/>
        <v>0</v>
      </c>
      <c r="O452" s="13">
        <f t="shared" si="222"/>
        <v>0</v>
      </c>
      <c r="P452" s="22"/>
      <c r="Q452" s="1"/>
      <c r="R452" s="1"/>
      <c r="S452" s="1"/>
    </row>
    <row r="453" spans="1:19" s="5" customFormat="1" ht="35.25" customHeight="1" x14ac:dyDescent="0.25">
      <c r="A453" s="3"/>
      <c r="B453" s="3"/>
      <c r="C453" s="23" t="s">
        <v>27</v>
      </c>
      <c r="D453" s="4" t="s">
        <v>26</v>
      </c>
      <c r="E453" s="4" t="s">
        <v>19</v>
      </c>
      <c r="F453" s="4" t="s">
        <v>87</v>
      </c>
      <c r="G453" s="22">
        <v>244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  <c r="P453" s="22"/>
      <c r="Q453" s="1"/>
      <c r="R453" s="1"/>
      <c r="S453" s="1"/>
    </row>
    <row r="454" spans="1:19" s="5" customFormat="1" ht="30" customHeight="1" x14ac:dyDescent="0.25">
      <c r="A454" s="3"/>
      <c r="B454" s="3"/>
      <c r="C454" s="23"/>
      <c r="D454" s="4"/>
      <c r="E454" s="4"/>
      <c r="F454" s="4"/>
      <c r="G454" s="22"/>
      <c r="H454" s="13">
        <f>H455</f>
        <v>0</v>
      </c>
      <c r="I454" s="13">
        <f t="shared" ref="I454:O455" si="223">I455</f>
        <v>0</v>
      </c>
      <c r="J454" s="13">
        <f t="shared" si="223"/>
        <v>0</v>
      </c>
      <c r="K454" s="13">
        <f t="shared" si="223"/>
        <v>0</v>
      </c>
      <c r="L454" s="13">
        <f t="shared" si="223"/>
        <v>0</v>
      </c>
      <c r="M454" s="13">
        <f t="shared" si="223"/>
        <v>0</v>
      </c>
      <c r="N454" s="13">
        <f t="shared" si="223"/>
        <v>0</v>
      </c>
      <c r="O454" s="13">
        <f t="shared" si="223"/>
        <v>0</v>
      </c>
      <c r="P454" s="22"/>
      <c r="Q454" s="1"/>
      <c r="R454" s="1"/>
      <c r="S454" s="1"/>
    </row>
    <row r="455" spans="1:19" s="5" customFormat="1" ht="35.25" customHeight="1" x14ac:dyDescent="0.25">
      <c r="A455" s="3"/>
      <c r="B455" s="3"/>
      <c r="C455" s="23" t="s">
        <v>27</v>
      </c>
      <c r="D455" s="4" t="s">
        <v>26</v>
      </c>
      <c r="E455" s="4"/>
      <c r="F455" s="4"/>
      <c r="G455" s="22"/>
      <c r="H455" s="13">
        <f>H456</f>
        <v>0</v>
      </c>
      <c r="I455" s="13">
        <f t="shared" si="223"/>
        <v>0</v>
      </c>
      <c r="J455" s="13">
        <f t="shared" si="223"/>
        <v>0</v>
      </c>
      <c r="K455" s="13">
        <f t="shared" si="223"/>
        <v>0</v>
      </c>
      <c r="L455" s="13">
        <f t="shared" si="223"/>
        <v>0</v>
      </c>
      <c r="M455" s="13">
        <f t="shared" si="223"/>
        <v>0</v>
      </c>
      <c r="N455" s="13">
        <f t="shared" si="223"/>
        <v>0</v>
      </c>
      <c r="O455" s="13">
        <f t="shared" si="223"/>
        <v>0</v>
      </c>
      <c r="P455" s="22"/>
      <c r="Q455" s="1"/>
      <c r="R455" s="1"/>
      <c r="S455" s="1"/>
    </row>
    <row r="456" spans="1:19" s="5" customFormat="1" ht="35.25" customHeight="1" x14ac:dyDescent="0.25">
      <c r="A456" s="3"/>
      <c r="B456" s="3"/>
      <c r="C456" s="23" t="s">
        <v>27</v>
      </c>
      <c r="D456" s="4" t="s">
        <v>26</v>
      </c>
      <c r="E456" s="4" t="s">
        <v>19</v>
      </c>
      <c r="F456" s="4" t="s">
        <v>32</v>
      </c>
      <c r="G456" s="22">
        <v>244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  <c r="P456" s="22"/>
      <c r="Q456" s="1"/>
      <c r="R456" s="1"/>
      <c r="S456" s="1"/>
    </row>
    <row r="457" spans="1:19" s="5" customFormat="1" ht="74.25" customHeight="1" x14ac:dyDescent="0.25">
      <c r="A457" s="3"/>
      <c r="B457" s="8"/>
      <c r="C457" s="23"/>
      <c r="D457" s="4"/>
      <c r="E457" s="4"/>
      <c r="F457" s="4"/>
      <c r="G457" s="22"/>
      <c r="H457" s="13">
        <f>H458</f>
        <v>0</v>
      </c>
      <c r="I457" s="13">
        <f t="shared" ref="I457:O458" si="224">I458</f>
        <v>0</v>
      </c>
      <c r="J457" s="13">
        <f t="shared" si="224"/>
        <v>0</v>
      </c>
      <c r="K457" s="13">
        <f t="shared" si="224"/>
        <v>0</v>
      </c>
      <c r="L457" s="13">
        <f t="shared" si="224"/>
        <v>0</v>
      </c>
      <c r="M457" s="13">
        <f t="shared" si="224"/>
        <v>0</v>
      </c>
      <c r="N457" s="13">
        <f t="shared" si="224"/>
        <v>0</v>
      </c>
      <c r="O457" s="13">
        <f t="shared" si="224"/>
        <v>0</v>
      </c>
      <c r="P457" s="22"/>
      <c r="Q457" s="1"/>
      <c r="R457" s="1"/>
      <c r="S457" s="1"/>
    </row>
    <row r="458" spans="1:19" s="5" customFormat="1" ht="35.25" customHeight="1" x14ac:dyDescent="0.25">
      <c r="A458" s="3"/>
      <c r="B458" s="8"/>
      <c r="C458" s="23" t="s">
        <v>27</v>
      </c>
      <c r="D458" s="4" t="s">
        <v>26</v>
      </c>
      <c r="E458" s="4"/>
      <c r="F458" s="4"/>
      <c r="G458" s="22"/>
      <c r="H458" s="13">
        <f>H459</f>
        <v>0</v>
      </c>
      <c r="I458" s="13">
        <f t="shared" si="224"/>
        <v>0</v>
      </c>
      <c r="J458" s="13">
        <f t="shared" si="224"/>
        <v>0</v>
      </c>
      <c r="K458" s="13">
        <f t="shared" si="224"/>
        <v>0</v>
      </c>
      <c r="L458" s="13">
        <f t="shared" si="224"/>
        <v>0</v>
      </c>
      <c r="M458" s="13">
        <f t="shared" si="224"/>
        <v>0</v>
      </c>
      <c r="N458" s="13">
        <f t="shared" si="224"/>
        <v>0</v>
      </c>
      <c r="O458" s="13">
        <f t="shared" si="224"/>
        <v>0</v>
      </c>
      <c r="P458" s="22"/>
      <c r="Q458" s="1"/>
      <c r="R458" s="1"/>
      <c r="S458" s="1"/>
    </row>
    <row r="459" spans="1:19" s="5" customFormat="1" ht="35.25" customHeight="1" x14ac:dyDescent="0.25">
      <c r="A459" s="3"/>
      <c r="B459" s="3"/>
      <c r="C459" s="23" t="s">
        <v>27</v>
      </c>
      <c r="D459" s="4" t="s">
        <v>26</v>
      </c>
      <c r="E459" s="4" t="s">
        <v>19</v>
      </c>
      <c r="F459" s="4" t="s">
        <v>39</v>
      </c>
      <c r="G459" s="22">
        <v>244</v>
      </c>
      <c r="H459" s="13">
        <v>0</v>
      </c>
      <c r="I459" s="13">
        <v>0</v>
      </c>
      <c r="J459" s="13">
        <v>0</v>
      </c>
      <c r="K459" s="13">
        <v>0</v>
      </c>
      <c r="L459" s="13">
        <v>0</v>
      </c>
      <c r="M459" s="13">
        <v>0</v>
      </c>
      <c r="N459" s="13">
        <v>0</v>
      </c>
      <c r="O459" s="13">
        <v>0</v>
      </c>
      <c r="P459" s="22"/>
      <c r="Q459" s="1"/>
      <c r="R459" s="1"/>
      <c r="S459" s="1"/>
    </row>
    <row r="460" spans="1:19" s="5" customFormat="1" ht="75" customHeight="1" x14ac:dyDescent="0.25">
      <c r="A460" s="3"/>
      <c r="B460" s="8"/>
      <c r="C460" s="23"/>
      <c r="D460" s="4"/>
      <c r="E460" s="4"/>
      <c r="F460" s="4"/>
      <c r="G460" s="22"/>
      <c r="H460" s="13">
        <f>H461</f>
        <v>0</v>
      </c>
      <c r="I460" s="13">
        <f t="shared" ref="I460:O461" si="225">I461</f>
        <v>0</v>
      </c>
      <c r="J460" s="13">
        <f t="shared" si="225"/>
        <v>0</v>
      </c>
      <c r="K460" s="13">
        <f t="shared" si="225"/>
        <v>0</v>
      </c>
      <c r="L460" s="13">
        <f t="shared" si="225"/>
        <v>0</v>
      </c>
      <c r="M460" s="13">
        <f t="shared" si="225"/>
        <v>0</v>
      </c>
      <c r="N460" s="13">
        <f t="shared" si="225"/>
        <v>0</v>
      </c>
      <c r="O460" s="13">
        <f t="shared" si="225"/>
        <v>0</v>
      </c>
      <c r="P460" s="22"/>
      <c r="Q460" s="1"/>
      <c r="R460" s="1"/>
      <c r="S460" s="1"/>
    </row>
    <row r="461" spans="1:19" s="5" customFormat="1" ht="35.25" customHeight="1" x14ac:dyDescent="0.25">
      <c r="A461" s="3"/>
      <c r="B461" s="8"/>
      <c r="C461" s="23" t="s">
        <v>27</v>
      </c>
      <c r="D461" s="4" t="s">
        <v>26</v>
      </c>
      <c r="E461" s="4"/>
      <c r="F461" s="4"/>
      <c r="G461" s="22"/>
      <c r="H461" s="13">
        <f>H462</f>
        <v>0</v>
      </c>
      <c r="I461" s="13">
        <f t="shared" si="225"/>
        <v>0</v>
      </c>
      <c r="J461" s="13">
        <f t="shared" si="225"/>
        <v>0</v>
      </c>
      <c r="K461" s="13">
        <f t="shared" si="225"/>
        <v>0</v>
      </c>
      <c r="L461" s="13">
        <f t="shared" si="225"/>
        <v>0</v>
      </c>
      <c r="M461" s="13">
        <f t="shared" si="225"/>
        <v>0</v>
      </c>
      <c r="N461" s="13">
        <f t="shared" si="225"/>
        <v>0</v>
      </c>
      <c r="O461" s="13">
        <f t="shared" si="225"/>
        <v>0</v>
      </c>
      <c r="P461" s="22"/>
      <c r="Q461" s="1"/>
      <c r="R461" s="1"/>
      <c r="S461" s="1"/>
    </row>
    <row r="462" spans="1:19" s="5" customFormat="1" ht="35.25" customHeight="1" x14ac:dyDescent="0.25">
      <c r="A462" s="3"/>
      <c r="B462" s="3"/>
      <c r="C462" s="23" t="s">
        <v>27</v>
      </c>
      <c r="D462" s="4" t="s">
        <v>26</v>
      </c>
      <c r="E462" s="4" t="s">
        <v>19</v>
      </c>
      <c r="F462" s="4" t="s">
        <v>40</v>
      </c>
      <c r="G462" s="22">
        <v>244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  <c r="P462" s="22"/>
      <c r="Q462" s="1"/>
      <c r="R462" s="1"/>
      <c r="S462" s="1"/>
    </row>
    <row r="463" spans="1:19" s="5" customFormat="1" ht="77.25" customHeight="1" x14ac:dyDescent="0.25">
      <c r="A463" s="3"/>
      <c r="B463" s="8"/>
      <c r="C463" s="23"/>
      <c r="D463" s="4"/>
      <c r="E463" s="4"/>
      <c r="F463" s="4"/>
      <c r="G463" s="22"/>
      <c r="H463" s="13">
        <f>H464</f>
        <v>0</v>
      </c>
      <c r="I463" s="13">
        <f t="shared" ref="I463:O464" si="226">I464</f>
        <v>0</v>
      </c>
      <c r="J463" s="13">
        <f t="shared" si="226"/>
        <v>0</v>
      </c>
      <c r="K463" s="13">
        <f t="shared" si="226"/>
        <v>0</v>
      </c>
      <c r="L463" s="13">
        <f t="shared" si="226"/>
        <v>0</v>
      </c>
      <c r="M463" s="13">
        <f t="shared" si="226"/>
        <v>0</v>
      </c>
      <c r="N463" s="13">
        <f t="shared" si="226"/>
        <v>0</v>
      </c>
      <c r="O463" s="13">
        <f t="shared" si="226"/>
        <v>0</v>
      </c>
      <c r="P463" s="22"/>
      <c r="Q463" s="1"/>
      <c r="R463" s="1"/>
      <c r="S463" s="1"/>
    </row>
    <row r="464" spans="1:19" s="5" customFormat="1" ht="35.25" customHeight="1" x14ac:dyDescent="0.25">
      <c r="A464" s="3"/>
      <c r="B464" s="8"/>
      <c r="C464" s="23" t="s">
        <v>27</v>
      </c>
      <c r="D464" s="4" t="s">
        <v>26</v>
      </c>
      <c r="E464" s="4"/>
      <c r="F464" s="4"/>
      <c r="G464" s="22"/>
      <c r="H464" s="13">
        <f>H465</f>
        <v>0</v>
      </c>
      <c r="I464" s="13">
        <f t="shared" si="226"/>
        <v>0</v>
      </c>
      <c r="J464" s="13">
        <f t="shared" si="226"/>
        <v>0</v>
      </c>
      <c r="K464" s="13">
        <f t="shared" si="226"/>
        <v>0</v>
      </c>
      <c r="L464" s="13">
        <f t="shared" si="226"/>
        <v>0</v>
      </c>
      <c r="M464" s="13">
        <f t="shared" si="226"/>
        <v>0</v>
      </c>
      <c r="N464" s="13">
        <f t="shared" si="226"/>
        <v>0</v>
      </c>
      <c r="O464" s="13">
        <f t="shared" si="226"/>
        <v>0</v>
      </c>
      <c r="P464" s="22"/>
      <c r="Q464" s="1"/>
      <c r="R464" s="1"/>
      <c r="S464" s="1"/>
    </row>
    <row r="465" spans="1:20" s="5" customFormat="1" ht="35.25" customHeight="1" x14ac:dyDescent="0.25">
      <c r="A465" s="3"/>
      <c r="B465" s="3"/>
      <c r="C465" s="23" t="s">
        <v>27</v>
      </c>
      <c r="D465" s="4" t="s">
        <v>26</v>
      </c>
      <c r="E465" s="4" t="s">
        <v>19</v>
      </c>
      <c r="F465" s="4" t="s">
        <v>41</v>
      </c>
      <c r="G465" s="22">
        <v>244</v>
      </c>
      <c r="H465" s="13">
        <v>0</v>
      </c>
      <c r="I465" s="13">
        <v>0</v>
      </c>
      <c r="J465" s="13">
        <v>0</v>
      </c>
      <c r="K465" s="13">
        <v>0</v>
      </c>
      <c r="L465" s="13">
        <v>0</v>
      </c>
      <c r="M465" s="13">
        <v>0</v>
      </c>
      <c r="N465" s="13">
        <v>0</v>
      </c>
      <c r="O465" s="13">
        <v>0</v>
      </c>
      <c r="P465" s="22"/>
      <c r="Q465" s="1"/>
      <c r="R465" s="1"/>
      <c r="S465" s="1"/>
    </row>
    <row r="466" spans="1:20" s="5" customFormat="1" ht="35.25" customHeight="1" x14ac:dyDescent="0.25">
      <c r="A466" s="3"/>
      <c r="B466" s="3"/>
      <c r="C466" s="23"/>
      <c r="D466" s="4"/>
      <c r="E466" s="4"/>
      <c r="F466" s="4"/>
      <c r="G466" s="22"/>
      <c r="H466" s="13"/>
      <c r="I466" s="13"/>
      <c r="J466" s="13"/>
      <c r="K466" s="13"/>
      <c r="L466" s="13"/>
      <c r="M466" s="13"/>
      <c r="N466" s="13"/>
      <c r="O466" s="13"/>
      <c r="P466" s="22"/>
      <c r="Q466" s="1"/>
      <c r="R466" s="1"/>
      <c r="S466" s="1"/>
    </row>
    <row r="467" spans="1:20" s="5" customFormat="1" ht="63" customHeight="1" x14ac:dyDescent="0.25">
      <c r="A467" s="18" t="s">
        <v>43</v>
      </c>
      <c r="B467" s="18" t="s">
        <v>18</v>
      </c>
      <c r="C467" s="23"/>
      <c r="D467" s="4"/>
      <c r="E467" s="4"/>
      <c r="F467" s="4"/>
      <c r="G467" s="22"/>
      <c r="H467" s="20">
        <f>H468</f>
        <v>71823920.679999992</v>
      </c>
      <c r="I467" s="20">
        <f t="shared" ref="I467:O467" si="227">I468</f>
        <v>70299290.600000009</v>
      </c>
      <c r="J467" s="20">
        <f t="shared" si="227"/>
        <v>0</v>
      </c>
      <c r="K467" s="20">
        <f t="shared" si="227"/>
        <v>0</v>
      </c>
      <c r="L467" s="20">
        <f t="shared" si="227"/>
        <v>0</v>
      </c>
      <c r="M467" s="20">
        <f t="shared" si="227"/>
        <v>0</v>
      </c>
      <c r="N467" s="20">
        <f t="shared" si="227"/>
        <v>0</v>
      </c>
      <c r="O467" s="20">
        <f t="shared" si="227"/>
        <v>0</v>
      </c>
      <c r="P467" s="22"/>
      <c r="Q467" s="1"/>
      <c r="R467" s="1"/>
      <c r="S467" s="1"/>
    </row>
    <row r="468" spans="1:20" s="5" customFormat="1" ht="63" customHeight="1" x14ac:dyDescent="0.25">
      <c r="A468" s="18"/>
      <c r="B468" s="18"/>
      <c r="C468" s="23" t="s">
        <v>27</v>
      </c>
      <c r="D468" s="4" t="s">
        <v>26</v>
      </c>
      <c r="E468" s="4"/>
      <c r="F468" s="4"/>
      <c r="G468" s="22"/>
      <c r="H468" s="13">
        <f>H470+H475+H478+H486+H490+H493+H496</f>
        <v>71823920.679999992</v>
      </c>
      <c r="I468" s="13">
        <f>I470+I475+I478+I486+I490+I493+I496</f>
        <v>70299290.600000009</v>
      </c>
      <c r="J468" s="13">
        <f t="shared" ref="J468:K468" si="228">J470+J475+J478</f>
        <v>0</v>
      </c>
      <c r="K468" s="13">
        <f t="shared" si="228"/>
        <v>0</v>
      </c>
      <c r="L468" s="13">
        <f>L469+L474+L477+L486+L490+L493+L496</f>
        <v>0</v>
      </c>
      <c r="M468" s="13">
        <f>M469+M474+M477+M486+M490+M493+M496</f>
        <v>0</v>
      </c>
      <c r="N468" s="13">
        <f t="shared" ref="N468:O468" si="229">N470+N475+N478+N486+N490+N493+N496</f>
        <v>0</v>
      </c>
      <c r="O468" s="13">
        <f t="shared" si="229"/>
        <v>0</v>
      </c>
      <c r="P468" s="22"/>
      <c r="Q468" s="1"/>
      <c r="R468" s="1"/>
      <c r="S468" s="1"/>
    </row>
    <row r="469" spans="1:20" s="5" customFormat="1" ht="73.5" customHeight="1" x14ac:dyDescent="0.25">
      <c r="A469" s="8" t="s">
        <v>68</v>
      </c>
      <c r="B469" s="8" t="s">
        <v>78</v>
      </c>
      <c r="C469" s="23"/>
      <c r="D469" s="4"/>
      <c r="E469" s="4"/>
      <c r="F469" s="4"/>
      <c r="G469" s="22"/>
      <c r="H469" s="13">
        <f>H470</f>
        <v>642273</v>
      </c>
      <c r="I469" s="13">
        <f t="shared" ref="I469:K469" si="230">I470</f>
        <v>641848.86</v>
      </c>
      <c r="J469" s="13">
        <f t="shared" si="230"/>
        <v>0</v>
      </c>
      <c r="K469" s="13">
        <f t="shared" si="230"/>
        <v>0</v>
      </c>
      <c r="L469" s="13">
        <f t="shared" ref="L469:O469" si="231">L470</f>
        <v>0</v>
      </c>
      <c r="M469" s="13">
        <f t="shared" si="231"/>
        <v>0</v>
      </c>
      <c r="N469" s="13">
        <f t="shared" si="231"/>
        <v>0</v>
      </c>
      <c r="O469" s="13">
        <f t="shared" si="231"/>
        <v>0</v>
      </c>
      <c r="P469" s="22"/>
      <c r="Q469" s="1"/>
      <c r="R469" s="1"/>
      <c r="S469" s="1"/>
    </row>
    <row r="470" spans="1:20" s="5" customFormat="1" ht="29.25" customHeight="1" x14ac:dyDescent="0.25">
      <c r="A470" s="3"/>
      <c r="B470" s="3"/>
      <c r="C470" s="23" t="s">
        <v>27</v>
      </c>
      <c r="D470" s="4" t="s">
        <v>26</v>
      </c>
      <c r="E470" s="4"/>
      <c r="F470" s="4"/>
      <c r="G470" s="22"/>
      <c r="H470" s="14">
        <f>H471+H472+H473</f>
        <v>642273</v>
      </c>
      <c r="I470" s="14">
        <f t="shared" ref="I470:O470" si="232">I471+I472+I473</f>
        <v>641848.86</v>
      </c>
      <c r="J470" s="14">
        <f t="shared" si="232"/>
        <v>0</v>
      </c>
      <c r="K470" s="14">
        <f t="shared" si="232"/>
        <v>0</v>
      </c>
      <c r="L470" s="14">
        <f t="shared" si="232"/>
        <v>0</v>
      </c>
      <c r="M470" s="14">
        <f t="shared" si="232"/>
        <v>0</v>
      </c>
      <c r="N470" s="14">
        <f t="shared" si="232"/>
        <v>0</v>
      </c>
      <c r="O470" s="14">
        <f t="shared" si="232"/>
        <v>0</v>
      </c>
      <c r="P470" s="22"/>
      <c r="Q470" s="1"/>
      <c r="R470" s="1"/>
      <c r="S470" s="1"/>
    </row>
    <row r="471" spans="1:20" s="5" customFormat="1" ht="31.5" customHeight="1" x14ac:dyDescent="0.25">
      <c r="A471" s="3"/>
      <c r="B471" s="3"/>
      <c r="C471" s="23" t="s">
        <v>27</v>
      </c>
      <c r="D471" s="4" t="s">
        <v>26</v>
      </c>
      <c r="E471" s="4" t="s">
        <v>45</v>
      </c>
      <c r="F471" s="4" t="s">
        <v>46</v>
      </c>
      <c r="G471" s="22">
        <v>111</v>
      </c>
      <c r="H471" s="13">
        <v>59119</v>
      </c>
      <c r="I471" s="13">
        <v>59119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  <c r="P471" s="22"/>
      <c r="Q471" s="1"/>
      <c r="R471" s="1"/>
      <c r="S471" s="1"/>
    </row>
    <row r="472" spans="1:20" s="5" customFormat="1" ht="29.25" customHeight="1" x14ac:dyDescent="0.25">
      <c r="A472" s="3"/>
      <c r="B472" s="3"/>
      <c r="C472" s="23" t="s">
        <v>27</v>
      </c>
      <c r="D472" s="4" t="s">
        <v>26</v>
      </c>
      <c r="E472" s="4" t="s">
        <v>45</v>
      </c>
      <c r="F472" s="4" t="s">
        <v>46</v>
      </c>
      <c r="G472" s="22">
        <v>119</v>
      </c>
      <c r="H472" s="13">
        <v>17854</v>
      </c>
      <c r="I472" s="13">
        <v>17854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  <c r="P472" s="22"/>
      <c r="Q472" s="1"/>
      <c r="R472" s="1"/>
      <c r="S472" s="1"/>
    </row>
    <row r="473" spans="1:20" s="5" customFormat="1" ht="31.5" customHeight="1" x14ac:dyDescent="0.25">
      <c r="A473" s="3"/>
      <c r="B473" s="3"/>
      <c r="C473" s="23" t="s">
        <v>27</v>
      </c>
      <c r="D473" s="4" t="s">
        <v>26</v>
      </c>
      <c r="E473" s="4" t="s">
        <v>45</v>
      </c>
      <c r="F473" s="4" t="s">
        <v>46</v>
      </c>
      <c r="G473" s="22">
        <v>244</v>
      </c>
      <c r="H473" s="13">
        <v>565300</v>
      </c>
      <c r="I473" s="13">
        <v>564875.86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  <c r="P473" s="22"/>
      <c r="Q473" s="1"/>
      <c r="R473" s="1"/>
      <c r="S473" s="1"/>
    </row>
    <row r="474" spans="1:20" s="5" customFormat="1" ht="73.5" customHeight="1" x14ac:dyDescent="0.25">
      <c r="A474" s="8" t="s">
        <v>71</v>
      </c>
      <c r="B474" s="8" t="s">
        <v>76</v>
      </c>
      <c r="C474" s="23"/>
      <c r="D474" s="4"/>
      <c r="E474" s="4"/>
      <c r="F474" s="4"/>
      <c r="G474" s="22"/>
      <c r="H474" s="13">
        <f>H475</f>
        <v>10980700</v>
      </c>
      <c r="I474" s="13">
        <f t="shared" ref="I474:O475" si="233">I475</f>
        <v>10140044.380000001</v>
      </c>
      <c r="J474" s="13">
        <f t="shared" si="233"/>
        <v>0</v>
      </c>
      <c r="K474" s="13">
        <f t="shared" si="233"/>
        <v>0</v>
      </c>
      <c r="L474" s="13">
        <f t="shared" si="233"/>
        <v>0</v>
      </c>
      <c r="M474" s="13">
        <f t="shared" si="233"/>
        <v>0</v>
      </c>
      <c r="N474" s="13">
        <f t="shared" si="233"/>
        <v>0</v>
      </c>
      <c r="O474" s="13">
        <f t="shared" si="233"/>
        <v>0</v>
      </c>
      <c r="P474" s="22"/>
      <c r="Q474" s="1"/>
      <c r="R474" s="1"/>
      <c r="S474" s="1"/>
    </row>
    <row r="475" spans="1:20" s="5" customFormat="1" ht="29.25" customHeight="1" x14ac:dyDescent="0.25">
      <c r="A475" s="8"/>
      <c r="B475" s="8"/>
      <c r="C475" s="23" t="s">
        <v>27</v>
      </c>
      <c r="D475" s="4" t="s">
        <v>26</v>
      </c>
      <c r="E475" s="4"/>
      <c r="F475" s="4"/>
      <c r="G475" s="22"/>
      <c r="H475" s="13">
        <f>H476</f>
        <v>10980700</v>
      </c>
      <c r="I475" s="13">
        <f t="shared" si="233"/>
        <v>10140044.380000001</v>
      </c>
      <c r="J475" s="13">
        <f t="shared" si="233"/>
        <v>0</v>
      </c>
      <c r="K475" s="13">
        <f t="shared" si="233"/>
        <v>0</v>
      </c>
      <c r="L475" s="13">
        <f t="shared" si="233"/>
        <v>0</v>
      </c>
      <c r="M475" s="13">
        <f t="shared" si="233"/>
        <v>0</v>
      </c>
      <c r="N475" s="13">
        <f t="shared" si="233"/>
        <v>0</v>
      </c>
      <c r="O475" s="13">
        <f t="shared" si="233"/>
        <v>0</v>
      </c>
      <c r="P475" s="22"/>
      <c r="Q475" s="1"/>
      <c r="R475" s="1"/>
      <c r="S475" s="1"/>
    </row>
    <row r="476" spans="1:20" s="5" customFormat="1" ht="35.25" customHeight="1" x14ac:dyDescent="0.25">
      <c r="A476" s="3"/>
      <c r="B476" s="3"/>
      <c r="C476" s="23" t="s">
        <v>27</v>
      </c>
      <c r="D476" s="4" t="s">
        <v>26</v>
      </c>
      <c r="E476" s="4" t="s">
        <v>21</v>
      </c>
      <c r="F476" s="4" t="s">
        <v>44</v>
      </c>
      <c r="G476" s="22">
        <v>811</v>
      </c>
      <c r="H476" s="13">
        <v>10980700</v>
      </c>
      <c r="I476" s="13">
        <v>10140044.380000001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  <c r="P476" s="22"/>
      <c r="Q476" s="1"/>
      <c r="R476" s="1"/>
      <c r="S476" s="1"/>
    </row>
    <row r="477" spans="1:20" s="5" customFormat="1" ht="52.5" x14ac:dyDescent="0.25">
      <c r="A477" s="8" t="s">
        <v>47</v>
      </c>
      <c r="B477" s="3" t="s">
        <v>77</v>
      </c>
      <c r="C477" s="23"/>
      <c r="D477" s="4"/>
      <c r="E477" s="4"/>
      <c r="F477" s="4"/>
      <c r="G477" s="22"/>
      <c r="H477" s="13">
        <f>H478</f>
        <v>52855180.429999992</v>
      </c>
      <c r="I477" s="13">
        <f t="shared" ref="I477:O477" si="234">I478</f>
        <v>52475576.830000006</v>
      </c>
      <c r="J477" s="13">
        <f>J478</f>
        <v>0</v>
      </c>
      <c r="K477" s="13">
        <f t="shared" si="234"/>
        <v>0</v>
      </c>
      <c r="L477" s="13">
        <f t="shared" si="234"/>
        <v>0</v>
      </c>
      <c r="M477" s="13">
        <f t="shared" si="234"/>
        <v>0</v>
      </c>
      <c r="N477" s="13">
        <f t="shared" si="234"/>
        <v>0</v>
      </c>
      <c r="O477" s="13">
        <f t="shared" si="234"/>
        <v>0</v>
      </c>
      <c r="P477" s="22"/>
      <c r="Q477" s="1"/>
      <c r="R477" s="1"/>
      <c r="S477" s="1"/>
    </row>
    <row r="478" spans="1:20" s="5" customFormat="1" ht="33.75" customHeight="1" x14ac:dyDescent="0.25">
      <c r="A478" s="3"/>
      <c r="B478" s="3"/>
      <c r="C478" s="23" t="s">
        <v>27</v>
      </c>
      <c r="D478" s="4" t="s">
        <v>26</v>
      </c>
      <c r="E478" s="4"/>
      <c r="F478" s="4"/>
      <c r="G478" s="22"/>
      <c r="H478" s="13">
        <f>H479+H480+H481+H482+H484+H485+H483</f>
        <v>52855180.429999992</v>
      </c>
      <c r="I478" s="13">
        <f>I479+I480+I481+I482+I484+I485+I483</f>
        <v>52475576.830000006</v>
      </c>
      <c r="J478" s="13">
        <f t="shared" ref="J478:K478" si="235">J479+J480+J481+J482+J484+J485</f>
        <v>0</v>
      </c>
      <c r="K478" s="13">
        <f t="shared" si="235"/>
        <v>0</v>
      </c>
      <c r="L478" s="13">
        <f>L479+L480+L481+L482+L484+L485+L483</f>
        <v>0</v>
      </c>
      <c r="M478" s="13">
        <f t="shared" ref="M478:O478" si="236">M479+M480+M481+M482+M484+M485+M483</f>
        <v>0</v>
      </c>
      <c r="N478" s="13">
        <f t="shared" si="236"/>
        <v>0</v>
      </c>
      <c r="O478" s="13">
        <f t="shared" si="236"/>
        <v>0</v>
      </c>
      <c r="P478" s="22"/>
      <c r="Q478" s="1"/>
      <c r="R478" s="1"/>
      <c r="S478" s="1"/>
    </row>
    <row r="479" spans="1:20" s="5" customFormat="1" ht="28.5" customHeight="1" x14ac:dyDescent="0.25">
      <c r="A479" s="3"/>
      <c r="B479" s="3"/>
      <c r="C479" s="23" t="s">
        <v>27</v>
      </c>
      <c r="D479" s="4" t="s">
        <v>26</v>
      </c>
      <c r="E479" s="4" t="s">
        <v>22</v>
      </c>
      <c r="F479" s="4" t="s">
        <v>177</v>
      </c>
      <c r="G479" s="22">
        <v>111</v>
      </c>
      <c r="H479" s="13">
        <v>34335399.689999998</v>
      </c>
      <c r="I479" s="13">
        <v>34186686.859999999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  <c r="P479" s="22"/>
      <c r="Q479" s="1"/>
      <c r="R479" s="1"/>
      <c r="S479" s="1"/>
      <c r="T479" s="7"/>
    </row>
    <row r="480" spans="1:20" s="5" customFormat="1" ht="30.75" customHeight="1" x14ac:dyDescent="0.25">
      <c r="A480" s="3"/>
      <c r="B480" s="3"/>
      <c r="C480" s="23" t="s">
        <v>27</v>
      </c>
      <c r="D480" s="4" t="s">
        <v>26</v>
      </c>
      <c r="E480" s="4" t="s">
        <v>22</v>
      </c>
      <c r="F480" s="4" t="s">
        <v>177</v>
      </c>
      <c r="G480" s="22">
        <v>112</v>
      </c>
      <c r="H480" s="13">
        <v>120000</v>
      </c>
      <c r="I480" s="13">
        <v>90050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  <c r="P480" s="22"/>
      <c r="Q480" s="1"/>
      <c r="R480" s="1"/>
      <c r="S480" s="1"/>
    </row>
    <row r="481" spans="1:20" s="5" customFormat="1" ht="34.5" customHeight="1" x14ac:dyDescent="0.25">
      <c r="A481" s="3"/>
      <c r="B481" s="3"/>
      <c r="C481" s="23" t="s">
        <v>27</v>
      </c>
      <c r="D481" s="4" t="s">
        <v>26</v>
      </c>
      <c r="E481" s="4" t="s">
        <v>22</v>
      </c>
      <c r="F481" s="4" t="s">
        <v>177</v>
      </c>
      <c r="G481" s="22">
        <v>119</v>
      </c>
      <c r="H481" s="13">
        <v>10368900.16</v>
      </c>
      <c r="I481" s="13">
        <v>10224568.98</v>
      </c>
      <c r="J481" s="13">
        <v>0</v>
      </c>
      <c r="K481" s="13">
        <v>0</v>
      </c>
      <c r="L481" s="13">
        <v>0</v>
      </c>
      <c r="M481" s="13">
        <v>0</v>
      </c>
      <c r="N481" s="13">
        <v>0</v>
      </c>
      <c r="O481" s="13">
        <v>0</v>
      </c>
      <c r="P481" s="22"/>
      <c r="Q481" s="1"/>
      <c r="R481" s="1"/>
      <c r="S481" s="1"/>
    </row>
    <row r="482" spans="1:20" s="5" customFormat="1" ht="34.5" customHeight="1" x14ac:dyDescent="0.25">
      <c r="A482" s="3"/>
      <c r="B482" s="3"/>
      <c r="C482" s="23" t="s">
        <v>27</v>
      </c>
      <c r="D482" s="4" t="s">
        <v>26</v>
      </c>
      <c r="E482" s="4" t="s">
        <v>22</v>
      </c>
      <c r="F482" s="4" t="s">
        <v>177</v>
      </c>
      <c r="G482" s="22">
        <v>244</v>
      </c>
      <c r="H482" s="13">
        <v>7847393.1200000001</v>
      </c>
      <c r="I482" s="13">
        <v>7805532.6600000001</v>
      </c>
      <c r="J482" s="13">
        <v>0</v>
      </c>
      <c r="K482" s="13">
        <v>0</v>
      </c>
      <c r="L482" s="13">
        <v>0</v>
      </c>
      <c r="M482" s="13">
        <v>0</v>
      </c>
      <c r="N482" s="13">
        <v>0</v>
      </c>
      <c r="O482" s="13">
        <v>0</v>
      </c>
      <c r="P482" s="22"/>
      <c r="Q482" s="1"/>
      <c r="R482" s="1"/>
      <c r="S482" s="1"/>
    </row>
    <row r="483" spans="1:20" s="5" customFormat="1" ht="34.5" customHeight="1" x14ac:dyDescent="0.25">
      <c r="A483" s="3"/>
      <c r="B483" s="3"/>
      <c r="C483" s="23" t="s">
        <v>27</v>
      </c>
      <c r="D483" s="4" t="s">
        <v>26</v>
      </c>
      <c r="E483" s="4" t="s">
        <v>22</v>
      </c>
      <c r="F483" s="4" t="s">
        <v>177</v>
      </c>
      <c r="G483" s="22">
        <v>321</v>
      </c>
      <c r="H483" s="13">
        <v>153250.26999999999</v>
      </c>
      <c r="I483" s="13">
        <v>153250.26999999999</v>
      </c>
      <c r="J483" s="13">
        <v>0</v>
      </c>
      <c r="K483" s="13">
        <v>0</v>
      </c>
      <c r="L483" s="13">
        <v>0</v>
      </c>
      <c r="M483" s="13">
        <v>0</v>
      </c>
      <c r="N483" s="13">
        <v>0</v>
      </c>
      <c r="O483" s="13">
        <v>0</v>
      </c>
      <c r="P483" s="22"/>
      <c r="Q483" s="1"/>
      <c r="R483" s="1"/>
      <c r="S483" s="1"/>
    </row>
    <row r="484" spans="1:20" s="5" customFormat="1" ht="33" customHeight="1" x14ac:dyDescent="0.25">
      <c r="A484" s="3"/>
      <c r="B484" s="3"/>
      <c r="C484" s="23" t="s">
        <v>27</v>
      </c>
      <c r="D484" s="4" t="s">
        <v>26</v>
      </c>
      <c r="E484" s="4" t="s">
        <v>22</v>
      </c>
      <c r="F484" s="4" t="s">
        <v>177</v>
      </c>
      <c r="G484" s="22">
        <v>852</v>
      </c>
      <c r="H484" s="13">
        <v>29885</v>
      </c>
      <c r="I484" s="13">
        <v>15235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  <c r="P484" s="22"/>
      <c r="Q484" s="1"/>
      <c r="R484" s="1"/>
      <c r="S484" s="1"/>
    </row>
    <row r="485" spans="1:20" s="5" customFormat="1" ht="42" x14ac:dyDescent="0.25">
      <c r="A485" s="3"/>
      <c r="B485" s="3"/>
      <c r="C485" s="23" t="s">
        <v>27</v>
      </c>
      <c r="D485" s="4" t="s">
        <v>26</v>
      </c>
      <c r="E485" s="4" t="s">
        <v>22</v>
      </c>
      <c r="F485" s="4" t="s">
        <v>177</v>
      </c>
      <c r="G485" s="22">
        <v>853</v>
      </c>
      <c r="H485" s="13">
        <v>352.19</v>
      </c>
      <c r="I485" s="13">
        <v>253.06</v>
      </c>
      <c r="J485" s="13">
        <v>0</v>
      </c>
      <c r="K485" s="13">
        <v>0</v>
      </c>
      <c r="L485" s="13">
        <v>0</v>
      </c>
      <c r="M485" s="13">
        <v>0</v>
      </c>
      <c r="N485" s="13">
        <v>0</v>
      </c>
      <c r="O485" s="13">
        <v>0</v>
      </c>
      <c r="P485" s="22"/>
      <c r="Q485" s="1"/>
      <c r="R485" s="1"/>
      <c r="S485" s="1"/>
      <c r="T485" s="7"/>
    </row>
    <row r="486" spans="1:20" s="5" customFormat="1" ht="94.5" x14ac:dyDescent="0.25">
      <c r="A486" s="8" t="s">
        <v>49</v>
      </c>
      <c r="B486" s="3" t="s">
        <v>294</v>
      </c>
      <c r="C486" s="23"/>
      <c r="D486" s="4"/>
      <c r="E486" s="4"/>
      <c r="F486" s="4"/>
      <c r="G486" s="22"/>
      <c r="H486" s="13">
        <f>H487</f>
        <v>143220</v>
      </c>
      <c r="I486" s="13">
        <f t="shared" ref="I486:O486" si="237">I487</f>
        <v>143220</v>
      </c>
      <c r="J486" s="13">
        <f t="shared" si="237"/>
        <v>0</v>
      </c>
      <c r="K486" s="13">
        <f t="shared" si="237"/>
        <v>0</v>
      </c>
      <c r="L486" s="13">
        <f t="shared" si="237"/>
        <v>0</v>
      </c>
      <c r="M486" s="13">
        <f t="shared" si="237"/>
        <v>0</v>
      </c>
      <c r="N486" s="13">
        <f t="shared" si="237"/>
        <v>0</v>
      </c>
      <c r="O486" s="13">
        <f t="shared" si="237"/>
        <v>0</v>
      </c>
      <c r="P486" s="22"/>
      <c r="Q486" s="1"/>
      <c r="R486" s="1"/>
      <c r="S486" s="1"/>
      <c r="T486" s="7"/>
    </row>
    <row r="487" spans="1:20" s="5" customFormat="1" ht="42" x14ac:dyDescent="0.25">
      <c r="A487" s="3"/>
      <c r="B487" s="3"/>
      <c r="C487" s="23" t="s">
        <v>27</v>
      </c>
      <c r="D487" s="4" t="s">
        <v>26</v>
      </c>
      <c r="E487" s="4"/>
      <c r="F487" s="4"/>
      <c r="G487" s="22"/>
      <c r="H487" s="13">
        <f>H488+H489</f>
        <v>143220</v>
      </c>
      <c r="I487" s="13">
        <f t="shared" ref="I487:O487" si="238">I488+I489</f>
        <v>143220</v>
      </c>
      <c r="J487" s="13">
        <f t="shared" si="238"/>
        <v>0</v>
      </c>
      <c r="K487" s="13">
        <f t="shared" si="238"/>
        <v>0</v>
      </c>
      <c r="L487" s="13">
        <f t="shared" si="238"/>
        <v>0</v>
      </c>
      <c r="M487" s="13">
        <f t="shared" si="238"/>
        <v>0</v>
      </c>
      <c r="N487" s="13">
        <f t="shared" si="238"/>
        <v>0</v>
      </c>
      <c r="O487" s="13">
        <f t="shared" si="238"/>
        <v>0</v>
      </c>
      <c r="P487" s="22"/>
      <c r="Q487" s="1"/>
      <c r="R487" s="1"/>
      <c r="S487" s="1"/>
      <c r="T487" s="7"/>
    </row>
    <row r="488" spans="1:20" s="5" customFormat="1" ht="42" x14ac:dyDescent="0.25">
      <c r="A488" s="3"/>
      <c r="B488" s="3"/>
      <c r="C488" s="23" t="s">
        <v>27</v>
      </c>
      <c r="D488" s="4" t="s">
        <v>26</v>
      </c>
      <c r="E488" s="4" t="s">
        <v>22</v>
      </c>
      <c r="F488" s="4" t="s">
        <v>295</v>
      </c>
      <c r="G488" s="22">
        <v>111</v>
      </c>
      <c r="H488" s="13">
        <v>110000</v>
      </c>
      <c r="I488" s="13">
        <v>110000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  <c r="P488" s="22"/>
      <c r="Q488" s="1"/>
      <c r="R488" s="1"/>
      <c r="S488" s="1"/>
      <c r="T488" s="7"/>
    </row>
    <row r="489" spans="1:20" s="5" customFormat="1" ht="42" x14ac:dyDescent="0.25">
      <c r="A489" s="3"/>
      <c r="B489" s="3"/>
      <c r="C489" s="23" t="s">
        <v>27</v>
      </c>
      <c r="D489" s="4" t="s">
        <v>26</v>
      </c>
      <c r="E489" s="4" t="s">
        <v>22</v>
      </c>
      <c r="F489" s="4" t="s">
        <v>295</v>
      </c>
      <c r="G489" s="22">
        <v>119</v>
      </c>
      <c r="H489" s="13">
        <v>33220</v>
      </c>
      <c r="I489" s="13">
        <v>33220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  <c r="P489" s="22"/>
      <c r="Q489" s="1"/>
      <c r="R489" s="1"/>
      <c r="S489" s="1"/>
      <c r="T489" s="7"/>
    </row>
    <row r="490" spans="1:20" s="5" customFormat="1" ht="63" x14ac:dyDescent="0.25">
      <c r="A490" s="8" t="s">
        <v>51</v>
      </c>
      <c r="B490" s="3" t="s">
        <v>296</v>
      </c>
      <c r="C490" s="23"/>
      <c r="D490" s="4"/>
      <c r="E490" s="4"/>
      <c r="F490" s="4"/>
      <c r="G490" s="22"/>
      <c r="H490" s="13">
        <f>H491</f>
        <v>5000000</v>
      </c>
      <c r="I490" s="13">
        <f t="shared" ref="I490:O490" si="239">I491</f>
        <v>5000000</v>
      </c>
      <c r="J490" s="13">
        <f t="shared" si="239"/>
        <v>0</v>
      </c>
      <c r="K490" s="13">
        <f t="shared" si="239"/>
        <v>0</v>
      </c>
      <c r="L490" s="13">
        <f t="shared" si="239"/>
        <v>0</v>
      </c>
      <c r="M490" s="13">
        <f t="shared" si="239"/>
        <v>0</v>
      </c>
      <c r="N490" s="13">
        <f t="shared" si="239"/>
        <v>0</v>
      </c>
      <c r="O490" s="13">
        <f t="shared" si="239"/>
        <v>0</v>
      </c>
      <c r="P490" s="22"/>
      <c r="Q490" s="1"/>
      <c r="R490" s="1"/>
      <c r="S490" s="1"/>
      <c r="T490" s="7"/>
    </row>
    <row r="491" spans="1:20" s="5" customFormat="1" ht="42" x14ac:dyDescent="0.25">
      <c r="A491" s="3"/>
      <c r="B491" s="3"/>
      <c r="C491" s="23" t="s">
        <v>27</v>
      </c>
      <c r="D491" s="4" t="s">
        <v>26</v>
      </c>
      <c r="E491" s="4"/>
      <c r="F491" s="4"/>
      <c r="G491" s="22"/>
      <c r="H491" s="13">
        <f>H492</f>
        <v>5000000</v>
      </c>
      <c r="I491" s="13">
        <f t="shared" ref="I491:O491" si="240">I492</f>
        <v>5000000</v>
      </c>
      <c r="J491" s="13">
        <f t="shared" si="240"/>
        <v>0</v>
      </c>
      <c r="K491" s="13">
        <f t="shared" si="240"/>
        <v>0</v>
      </c>
      <c r="L491" s="13">
        <f t="shared" si="240"/>
        <v>0</v>
      </c>
      <c r="M491" s="13">
        <f t="shared" si="240"/>
        <v>0</v>
      </c>
      <c r="N491" s="13">
        <f t="shared" si="240"/>
        <v>0</v>
      </c>
      <c r="O491" s="13">
        <f t="shared" si="240"/>
        <v>0</v>
      </c>
      <c r="P491" s="22"/>
      <c r="Q491" s="1"/>
      <c r="R491" s="1"/>
      <c r="S491" s="1"/>
      <c r="T491" s="7"/>
    </row>
    <row r="492" spans="1:20" s="5" customFormat="1" ht="42" x14ac:dyDescent="0.25">
      <c r="A492" s="3"/>
      <c r="B492" s="3"/>
      <c r="C492" s="23" t="s">
        <v>27</v>
      </c>
      <c r="D492" s="4" t="s">
        <v>26</v>
      </c>
      <c r="E492" s="4" t="s">
        <v>22</v>
      </c>
      <c r="F492" s="4" t="s">
        <v>297</v>
      </c>
      <c r="G492" s="22">
        <v>244</v>
      </c>
      <c r="H492" s="13">
        <v>5000000</v>
      </c>
      <c r="I492" s="13">
        <v>5000000</v>
      </c>
      <c r="J492" s="13">
        <v>0</v>
      </c>
      <c r="K492" s="13">
        <v>0</v>
      </c>
      <c r="L492" s="13">
        <v>0</v>
      </c>
      <c r="M492" s="13">
        <v>0</v>
      </c>
      <c r="N492" s="13">
        <v>0</v>
      </c>
      <c r="O492" s="13">
        <v>0</v>
      </c>
      <c r="P492" s="22"/>
      <c r="Q492" s="1"/>
      <c r="R492" s="1"/>
      <c r="S492" s="1"/>
      <c r="T492" s="7"/>
    </row>
    <row r="493" spans="1:20" s="5" customFormat="1" ht="162.75" customHeight="1" x14ac:dyDescent="0.25">
      <c r="A493" s="8" t="s">
        <v>53</v>
      </c>
      <c r="B493" s="3" t="s">
        <v>298</v>
      </c>
      <c r="C493" s="23"/>
      <c r="D493" s="4"/>
      <c r="E493" s="4"/>
      <c r="F493" s="4"/>
      <c r="G493" s="22"/>
      <c r="H493" s="13">
        <f>H494</f>
        <v>75200</v>
      </c>
      <c r="I493" s="13">
        <f t="shared" ref="I493:O493" si="241">I494</f>
        <v>75160.69</v>
      </c>
      <c r="J493" s="13">
        <f t="shared" si="241"/>
        <v>0</v>
      </c>
      <c r="K493" s="13">
        <f t="shared" si="241"/>
        <v>0</v>
      </c>
      <c r="L493" s="13">
        <f t="shared" si="241"/>
        <v>0</v>
      </c>
      <c r="M493" s="13">
        <f t="shared" si="241"/>
        <v>0</v>
      </c>
      <c r="N493" s="13">
        <f t="shared" si="241"/>
        <v>0</v>
      </c>
      <c r="O493" s="13">
        <f t="shared" si="241"/>
        <v>0</v>
      </c>
      <c r="P493" s="22"/>
      <c r="Q493" s="1"/>
      <c r="R493" s="1"/>
      <c r="S493" s="1"/>
      <c r="T493" s="7"/>
    </row>
    <row r="494" spans="1:20" s="5" customFormat="1" ht="42" x14ac:dyDescent="0.25">
      <c r="A494" s="3"/>
      <c r="B494" s="3"/>
      <c r="C494" s="23" t="s">
        <v>27</v>
      </c>
      <c r="D494" s="4" t="s">
        <v>26</v>
      </c>
      <c r="E494" s="4"/>
      <c r="F494" s="4"/>
      <c r="G494" s="22"/>
      <c r="H494" s="13">
        <f>H495</f>
        <v>75200</v>
      </c>
      <c r="I494" s="13">
        <f t="shared" ref="I494:O494" si="242">I495</f>
        <v>75160.69</v>
      </c>
      <c r="J494" s="13">
        <f t="shared" si="242"/>
        <v>0</v>
      </c>
      <c r="K494" s="13">
        <f t="shared" si="242"/>
        <v>0</v>
      </c>
      <c r="L494" s="13">
        <f t="shared" si="242"/>
        <v>0</v>
      </c>
      <c r="M494" s="13">
        <f t="shared" si="242"/>
        <v>0</v>
      </c>
      <c r="N494" s="13">
        <f t="shared" si="242"/>
        <v>0</v>
      </c>
      <c r="O494" s="13">
        <f t="shared" si="242"/>
        <v>0</v>
      </c>
      <c r="P494" s="22"/>
      <c r="Q494" s="1"/>
      <c r="R494" s="1"/>
      <c r="S494" s="1"/>
      <c r="T494" s="7"/>
    </row>
    <row r="495" spans="1:20" s="5" customFormat="1" ht="42" x14ac:dyDescent="0.25">
      <c r="A495" s="3"/>
      <c r="B495" s="3"/>
      <c r="C495" s="23" t="s">
        <v>27</v>
      </c>
      <c r="D495" s="4" t="s">
        <v>26</v>
      </c>
      <c r="E495" s="4" t="s">
        <v>21</v>
      </c>
      <c r="F495" s="4" t="s">
        <v>299</v>
      </c>
      <c r="G495" s="22">
        <v>811</v>
      </c>
      <c r="H495" s="13">
        <v>75200</v>
      </c>
      <c r="I495" s="13">
        <v>75160.69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  <c r="P495" s="22"/>
      <c r="Q495" s="1"/>
      <c r="R495" s="1"/>
      <c r="S495" s="1"/>
      <c r="T495" s="7"/>
    </row>
    <row r="496" spans="1:20" s="5" customFormat="1" ht="53.25" customHeight="1" x14ac:dyDescent="0.25">
      <c r="A496" s="8" t="s">
        <v>55</v>
      </c>
      <c r="B496" s="3" t="s">
        <v>300</v>
      </c>
      <c r="C496" s="23"/>
      <c r="D496" s="4"/>
      <c r="E496" s="4"/>
      <c r="F496" s="4"/>
      <c r="G496" s="22"/>
      <c r="H496" s="13">
        <f>H497</f>
        <v>2127347.25</v>
      </c>
      <c r="I496" s="13">
        <f t="shared" ref="I496:O496" si="243">I497</f>
        <v>1823439.8399999999</v>
      </c>
      <c r="J496" s="13">
        <f t="shared" si="243"/>
        <v>0</v>
      </c>
      <c r="K496" s="13">
        <f t="shared" si="243"/>
        <v>0</v>
      </c>
      <c r="L496" s="13">
        <f t="shared" si="243"/>
        <v>0</v>
      </c>
      <c r="M496" s="13">
        <f t="shared" si="243"/>
        <v>0</v>
      </c>
      <c r="N496" s="13">
        <f t="shared" si="243"/>
        <v>0</v>
      </c>
      <c r="O496" s="13">
        <f t="shared" si="243"/>
        <v>0</v>
      </c>
      <c r="P496" s="22"/>
      <c r="Q496" s="1"/>
      <c r="R496" s="1"/>
      <c r="S496" s="1"/>
      <c r="T496" s="7"/>
    </row>
    <row r="497" spans="1:20" s="5" customFormat="1" ht="42" x14ac:dyDescent="0.25">
      <c r="A497" s="3"/>
      <c r="B497" s="3"/>
      <c r="C497" s="23" t="s">
        <v>27</v>
      </c>
      <c r="D497" s="4" t="s">
        <v>26</v>
      </c>
      <c r="E497" s="4"/>
      <c r="F497" s="4"/>
      <c r="G497" s="22"/>
      <c r="H497" s="13">
        <f>H498+H499</f>
        <v>2127347.25</v>
      </c>
      <c r="I497" s="13">
        <f>I498+I499</f>
        <v>1823439.8399999999</v>
      </c>
      <c r="J497" s="13">
        <f t="shared" ref="J497:O497" si="244">J498</f>
        <v>0</v>
      </c>
      <c r="K497" s="13">
        <f t="shared" si="244"/>
        <v>0</v>
      </c>
      <c r="L497" s="13">
        <f>L498+L499</f>
        <v>0</v>
      </c>
      <c r="M497" s="13">
        <f>M498+M499</f>
        <v>0</v>
      </c>
      <c r="N497" s="13">
        <f t="shared" si="244"/>
        <v>0</v>
      </c>
      <c r="O497" s="13">
        <f t="shared" si="244"/>
        <v>0</v>
      </c>
      <c r="P497" s="22"/>
      <c r="Q497" s="1"/>
      <c r="R497" s="1"/>
      <c r="S497" s="1"/>
      <c r="T497" s="7"/>
    </row>
    <row r="498" spans="1:20" s="5" customFormat="1" ht="42" x14ac:dyDescent="0.25">
      <c r="A498" s="3"/>
      <c r="B498" s="3"/>
      <c r="C498" s="23" t="s">
        <v>27</v>
      </c>
      <c r="D498" s="4" t="s">
        <v>26</v>
      </c>
      <c r="E498" s="4" t="s">
        <v>22</v>
      </c>
      <c r="F498" s="4" t="s">
        <v>301</v>
      </c>
      <c r="G498" s="22">
        <v>111</v>
      </c>
      <c r="H498" s="13">
        <v>1633907.25</v>
      </c>
      <c r="I498" s="13">
        <v>1400491.46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  <c r="P498" s="22"/>
      <c r="Q498" s="1"/>
      <c r="R498" s="1"/>
      <c r="S498" s="1"/>
      <c r="T498" s="7"/>
    </row>
    <row r="499" spans="1:20" s="5" customFormat="1" ht="42" x14ac:dyDescent="0.25">
      <c r="A499" s="3"/>
      <c r="B499" s="3"/>
      <c r="C499" s="23" t="s">
        <v>27</v>
      </c>
      <c r="D499" s="4" t="s">
        <v>26</v>
      </c>
      <c r="E499" s="4" t="s">
        <v>22</v>
      </c>
      <c r="F499" s="4" t="s">
        <v>301</v>
      </c>
      <c r="G499" s="22">
        <v>119</v>
      </c>
      <c r="H499" s="13">
        <v>493440</v>
      </c>
      <c r="I499" s="13">
        <v>422948.38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  <c r="P499" s="22"/>
      <c r="Q499" s="1"/>
      <c r="R499" s="1"/>
      <c r="S499" s="1"/>
      <c r="T499" s="7"/>
    </row>
    <row r="500" spans="1:20" s="5" customFormat="1" x14ac:dyDescent="0.25">
      <c r="A500" s="1"/>
      <c r="B500" s="1"/>
      <c r="C500" s="16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"/>
      <c r="R500" s="1"/>
      <c r="S500" s="1"/>
    </row>
    <row r="501" spans="1:20" s="5" customFormat="1" x14ac:dyDescent="0.25">
      <c r="A501" s="5" t="s">
        <v>24</v>
      </c>
      <c r="C501" s="17"/>
      <c r="D501" s="15"/>
      <c r="E501" s="15"/>
      <c r="F501" s="15"/>
      <c r="G501" s="15"/>
      <c r="H501" s="15"/>
      <c r="I501" s="15" t="s">
        <v>25</v>
      </c>
      <c r="J501" s="15"/>
      <c r="K501" s="15"/>
      <c r="L501" s="15"/>
      <c r="M501" s="15"/>
      <c r="N501" s="15"/>
      <c r="O501" s="15"/>
      <c r="P501" s="15"/>
    </row>
    <row r="502" spans="1:20" s="5" customFormat="1" x14ac:dyDescent="0.25">
      <c r="A502" s="1"/>
      <c r="B502" s="1"/>
      <c r="C502" s="16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"/>
      <c r="R502" s="1"/>
      <c r="S502" s="1"/>
    </row>
  </sheetData>
  <mergeCells count="17">
    <mergeCell ref="J7:M7"/>
    <mergeCell ref="J8:K8"/>
    <mergeCell ref="L8:M8"/>
    <mergeCell ref="P6:P9"/>
    <mergeCell ref="M2:O2"/>
    <mergeCell ref="A4:Q4"/>
    <mergeCell ref="A6:A9"/>
    <mergeCell ref="B6:B9"/>
    <mergeCell ref="C6:C9"/>
    <mergeCell ref="D6:D9"/>
    <mergeCell ref="E6:E9"/>
    <mergeCell ref="F6:F9"/>
    <mergeCell ref="G6:G9"/>
    <mergeCell ref="H6:I8"/>
    <mergeCell ref="J6:M6"/>
    <mergeCell ref="N6:N8"/>
    <mergeCell ref="O6:O8"/>
  </mergeCells>
  <pageMargins left="0.78740157480314965" right="0.19685039370078741" top="0.39370078740157483" bottom="0.19685039370078741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FEF97-7ECB-42F8-B92D-77570FB2B6C8}">
  <sheetPr filterMode="1"/>
  <dimension ref="A1:T205"/>
  <sheetViews>
    <sheetView topLeftCell="A51" workbookViewId="0">
      <selection activeCell="M45" sqref="M45"/>
    </sheetView>
  </sheetViews>
  <sheetFormatPr defaultRowHeight="15" x14ac:dyDescent="0.25"/>
  <cols>
    <col min="1" max="1" width="12.140625" style="1" customWidth="1"/>
    <col min="2" max="2" width="17.28515625" style="1" customWidth="1"/>
    <col min="3" max="3" width="10.5703125" style="16" customWidth="1"/>
    <col min="4" max="4" width="5.5703125" style="10" customWidth="1"/>
    <col min="5" max="5" width="4.42578125" style="10" customWidth="1"/>
    <col min="6" max="6" width="9" style="10" customWidth="1"/>
    <col min="7" max="7" width="4.28515625" style="10" customWidth="1"/>
    <col min="8" max="8" width="11" style="10" customWidth="1"/>
    <col min="9" max="9" width="11.5703125" style="10" customWidth="1"/>
    <col min="10" max="10" width="10.5703125" style="10" customWidth="1"/>
    <col min="11" max="11" width="10.42578125" style="10" customWidth="1"/>
    <col min="12" max="12" width="10.85546875" style="10" customWidth="1"/>
    <col min="13" max="14" width="11" style="10" customWidth="1"/>
    <col min="15" max="15" width="10.28515625" style="10" customWidth="1"/>
    <col min="16" max="16" width="9.85546875" style="10" customWidth="1"/>
    <col min="17" max="19" width="9.140625" style="2"/>
    <col min="20" max="20" width="18.5703125" customWidth="1"/>
  </cols>
  <sheetData>
    <row r="1" spans="1:19" ht="13.5" customHeight="1" x14ac:dyDescent="0.25">
      <c r="M1" s="11" t="s">
        <v>65</v>
      </c>
      <c r="N1" s="11"/>
      <c r="O1" s="11"/>
      <c r="P1" s="11"/>
      <c r="Q1" s="1"/>
    </row>
    <row r="2" spans="1:19" ht="72.75" customHeight="1" x14ac:dyDescent="0.25">
      <c r="M2" s="117" t="s">
        <v>64</v>
      </c>
      <c r="N2" s="117"/>
      <c r="O2" s="117"/>
      <c r="P2" s="24"/>
      <c r="Q2" s="1"/>
    </row>
    <row r="3" spans="1:19" ht="11.25" customHeight="1" x14ac:dyDescent="0.25">
      <c r="Q3" s="1"/>
    </row>
    <row r="4" spans="1:19" ht="33" customHeight="1" x14ac:dyDescent="0.25">
      <c r="A4" s="118" t="s">
        <v>79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9" ht="14.25" customHeight="1" x14ac:dyDescent="0.25">
      <c r="O5" s="12" t="s">
        <v>0</v>
      </c>
      <c r="P5" s="12"/>
      <c r="Q5" s="1"/>
    </row>
    <row r="6" spans="1:19" s="5" customFormat="1" ht="17.25" customHeight="1" x14ac:dyDescent="0.25">
      <c r="A6" s="113" t="s">
        <v>1</v>
      </c>
      <c r="B6" s="113" t="s">
        <v>66</v>
      </c>
      <c r="C6" s="119" t="s">
        <v>2</v>
      </c>
      <c r="D6" s="113" t="s">
        <v>3</v>
      </c>
      <c r="E6" s="113" t="s">
        <v>4</v>
      </c>
      <c r="F6" s="113" t="s">
        <v>5</v>
      </c>
      <c r="G6" s="113" t="s">
        <v>6</v>
      </c>
      <c r="H6" s="113">
        <v>2022</v>
      </c>
      <c r="I6" s="113"/>
      <c r="J6" s="113" t="s">
        <v>67</v>
      </c>
      <c r="K6" s="113"/>
      <c r="L6" s="113"/>
      <c r="M6" s="113"/>
      <c r="N6" s="113">
        <v>2024</v>
      </c>
      <c r="O6" s="113">
        <v>2025</v>
      </c>
      <c r="P6" s="114" t="s">
        <v>417</v>
      </c>
      <c r="Q6" s="1"/>
      <c r="R6" s="1"/>
      <c r="S6" s="1"/>
    </row>
    <row r="7" spans="1:19" s="5" customFormat="1" ht="18" customHeight="1" x14ac:dyDescent="0.25">
      <c r="A7" s="113"/>
      <c r="B7" s="113"/>
      <c r="C7" s="119"/>
      <c r="D7" s="113"/>
      <c r="E7" s="113"/>
      <c r="F7" s="113"/>
      <c r="G7" s="113"/>
      <c r="H7" s="113"/>
      <c r="I7" s="113"/>
      <c r="J7" s="120">
        <v>2023</v>
      </c>
      <c r="K7" s="121"/>
      <c r="L7" s="121"/>
      <c r="M7" s="122"/>
      <c r="N7" s="113"/>
      <c r="O7" s="113"/>
      <c r="P7" s="115"/>
      <c r="Q7" s="1"/>
      <c r="R7" s="1"/>
      <c r="S7" s="1"/>
    </row>
    <row r="8" spans="1:19" s="5" customFormat="1" ht="18" customHeight="1" x14ac:dyDescent="0.25">
      <c r="A8" s="113"/>
      <c r="B8" s="113"/>
      <c r="C8" s="119"/>
      <c r="D8" s="113"/>
      <c r="E8" s="113"/>
      <c r="F8" s="113"/>
      <c r="G8" s="113"/>
      <c r="H8" s="113"/>
      <c r="I8" s="113"/>
      <c r="J8" s="113" t="s">
        <v>7</v>
      </c>
      <c r="K8" s="113"/>
      <c r="L8" s="113" t="s">
        <v>8</v>
      </c>
      <c r="M8" s="113"/>
      <c r="N8" s="113"/>
      <c r="O8" s="113"/>
      <c r="P8" s="115"/>
      <c r="Q8" s="1"/>
      <c r="R8" s="1"/>
      <c r="S8" s="1"/>
    </row>
    <row r="9" spans="1:19" s="5" customFormat="1" x14ac:dyDescent="0.25">
      <c r="A9" s="113"/>
      <c r="B9" s="113"/>
      <c r="C9" s="119"/>
      <c r="D9" s="113"/>
      <c r="E9" s="113"/>
      <c r="F9" s="113"/>
      <c r="G9" s="113"/>
      <c r="H9" s="22" t="s">
        <v>9</v>
      </c>
      <c r="I9" s="22" t="s">
        <v>10</v>
      </c>
      <c r="J9" s="22" t="s">
        <v>9</v>
      </c>
      <c r="K9" s="22" t="s">
        <v>10</v>
      </c>
      <c r="L9" s="22" t="s">
        <v>9</v>
      </c>
      <c r="M9" s="22" t="s">
        <v>10</v>
      </c>
      <c r="N9" s="22" t="s">
        <v>9</v>
      </c>
      <c r="O9" s="22" t="s">
        <v>9</v>
      </c>
      <c r="P9" s="116"/>
      <c r="Q9" s="1"/>
      <c r="R9" s="1"/>
      <c r="S9" s="1"/>
    </row>
    <row r="10" spans="1:19" s="5" customFormat="1" ht="61.5" customHeight="1" x14ac:dyDescent="0.25">
      <c r="A10" s="9" t="s">
        <v>11</v>
      </c>
      <c r="B10" s="9" t="s">
        <v>12</v>
      </c>
      <c r="C10" s="23"/>
      <c r="D10" s="4"/>
      <c r="E10" s="4"/>
      <c r="F10" s="4"/>
      <c r="G10" s="22"/>
      <c r="H10" s="20">
        <f>H11+H13</f>
        <v>170215027.55000001</v>
      </c>
      <c r="I10" s="20">
        <f t="shared" ref="I10:O10" si="0">I11+I13</f>
        <v>166982081.65000001</v>
      </c>
      <c r="J10" s="20">
        <f t="shared" si="0"/>
        <v>46350746.049999997</v>
      </c>
      <c r="K10" s="20">
        <f t="shared" si="0"/>
        <v>43963687.689999998</v>
      </c>
      <c r="L10" s="20">
        <f t="shared" si="0"/>
        <v>179818673.72</v>
      </c>
      <c r="M10" s="20">
        <f t="shared" si="0"/>
        <v>150379438.34999999</v>
      </c>
      <c r="N10" s="20">
        <f t="shared" si="0"/>
        <v>95930080</v>
      </c>
      <c r="O10" s="20">
        <f t="shared" si="0"/>
        <v>84214280</v>
      </c>
      <c r="P10" s="22"/>
      <c r="Q10" s="1"/>
      <c r="R10" s="1"/>
      <c r="S10" s="1"/>
    </row>
    <row r="11" spans="1:19" s="5" customFormat="1" ht="21" hidden="1" customHeight="1" x14ac:dyDescent="0.25">
      <c r="A11" s="3"/>
      <c r="B11" s="3"/>
      <c r="C11" s="23"/>
      <c r="D11" s="4"/>
      <c r="E11" s="4"/>
      <c r="F11" s="4"/>
      <c r="G11" s="22"/>
      <c r="H11" s="13"/>
      <c r="I11" s="13"/>
      <c r="J11" s="13"/>
      <c r="K11" s="13"/>
      <c r="L11" s="13"/>
      <c r="M11" s="13"/>
      <c r="N11" s="13"/>
      <c r="O11" s="13"/>
      <c r="P11" s="22"/>
      <c r="Q11" s="1"/>
      <c r="R11" s="1"/>
      <c r="S11" s="1"/>
    </row>
    <row r="12" spans="1:19" s="5" customFormat="1" hidden="1" x14ac:dyDescent="0.25">
      <c r="A12" s="3"/>
      <c r="B12" s="3"/>
      <c r="C12" s="23"/>
      <c r="D12" s="4"/>
      <c r="E12" s="4"/>
      <c r="F12" s="4"/>
      <c r="G12" s="22"/>
      <c r="H12" s="13"/>
      <c r="I12" s="13"/>
      <c r="J12" s="13"/>
      <c r="K12" s="13"/>
      <c r="L12" s="13"/>
      <c r="M12" s="13"/>
      <c r="N12" s="13"/>
      <c r="O12" s="13"/>
      <c r="P12" s="22"/>
      <c r="Q12" s="1"/>
      <c r="R12" s="1"/>
      <c r="S12" s="1"/>
    </row>
    <row r="13" spans="1:19" s="5" customFormat="1" ht="31.5" x14ac:dyDescent="0.25">
      <c r="A13" s="3"/>
      <c r="B13" s="3"/>
      <c r="C13" s="23" t="s">
        <v>27</v>
      </c>
      <c r="D13" s="4" t="s">
        <v>26</v>
      </c>
      <c r="E13" s="4"/>
      <c r="F13" s="4"/>
      <c r="G13" s="22"/>
      <c r="H13" s="13">
        <f t="shared" ref="H13:O13" si="1">H17+H65+H78+H87+H165</f>
        <v>170215027.55000001</v>
      </c>
      <c r="I13" s="13">
        <f t="shared" si="1"/>
        <v>166982081.65000001</v>
      </c>
      <c r="J13" s="13">
        <f t="shared" si="1"/>
        <v>46350746.049999997</v>
      </c>
      <c r="K13" s="13">
        <f t="shared" si="1"/>
        <v>43963687.689999998</v>
      </c>
      <c r="L13" s="13">
        <f t="shared" si="1"/>
        <v>179818673.72</v>
      </c>
      <c r="M13" s="13">
        <f t="shared" si="1"/>
        <v>150379438.34999999</v>
      </c>
      <c r="N13" s="13">
        <f t="shared" si="1"/>
        <v>95930080</v>
      </c>
      <c r="O13" s="13">
        <f t="shared" si="1"/>
        <v>84214280</v>
      </c>
      <c r="P13" s="22"/>
      <c r="Q13" s="1"/>
      <c r="R13" s="1"/>
      <c r="S13" s="1"/>
    </row>
    <row r="14" spans="1:19" s="5" customFormat="1" hidden="1" x14ac:dyDescent="0.25">
      <c r="A14" s="3"/>
      <c r="B14" s="3"/>
      <c r="C14" s="23"/>
      <c r="D14" s="4"/>
      <c r="E14" s="4"/>
      <c r="F14" s="4"/>
      <c r="G14" s="22"/>
      <c r="H14" s="13"/>
      <c r="I14" s="13"/>
      <c r="J14" s="13"/>
      <c r="K14" s="13"/>
      <c r="L14" s="13"/>
      <c r="M14" s="13"/>
      <c r="N14" s="13"/>
      <c r="O14" s="13"/>
      <c r="P14" s="22"/>
      <c r="Q14" s="1"/>
      <c r="R14" s="1"/>
      <c r="S14" s="1"/>
    </row>
    <row r="15" spans="1:19" s="5" customFormat="1" ht="72" x14ac:dyDescent="0.25">
      <c r="A15" s="9" t="s">
        <v>13</v>
      </c>
      <c r="B15" s="18" t="s">
        <v>28</v>
      </c>
      <c r="C15" s="23"/>
      <c r="D15" s="4"/>
      <c r="E15" s="4"/>
      <c r="F15" s="4"/>
      <c r="G15" s="22"/>
      <c r="H15" s="20">
        <f>H17</f>
        <v>19777418.870000001</v>
      </c>
      <c r="I15" s="20">
        <f>I17</f>
        <v>19777418.870000001</v>
      </c>
      <c r="J15" s="20">
        <f t="shared" ref="J15:O15" si="2">J17</f>
        <v>4187456.8900000006</v>
      </c>
      <c r="K15" s="20">
        <f t="shared" si="2"/>
        <v>3026759.13</v>
      </c>
      <c r="L15" s="20">
        <f t="shared" si="2"/>
        <v>65443470.200000003</v>
      </c>
      <c r="M15" s="20">
        <f t="shared" si="2"/>
        <v>43237261.769999996</v>
      </c>
      <c r="N15" s="20">
        <f t="shared" si="2"/>
        <v>7520000</v>
      </c>
      <c r="O15" s="20">
        <f t="shared" si="2"/>
        <v>0</v>
      </c>
      <c r="P15" s="22"/>
      <c r="Q15" s="1"/>
      <c r="R15" s="1"/>
      <c r="S15" s="1"/>
    </row>
    <row r="16" spans="1:19" s="5" customFormat="1" hidden="1" x14ac:dyDescent="0.25">
      <c r="A16" s="3"/>
      <c r="B16" s="3"/>
      <c r="C16" s="23"/>
      <c r="D16" s="4"/>
      <c r="E16" s="4"/>
      <c r="F16" s="4"/>
      <c r="G16" s="22"/>
      <c r="H16" s="13"/>
      <c r="I16" s="13"/>
      <c r="J16" s="13"/>
      <c r="K16" s="13"/>
      <c r="L16" s="13"/>
      <c r="M16" s="13"/>
      <c r="N16" s="13"/>
      <c r="O16" s="13"/>
      <c r="P16" s="22"/>
      <c r="Q16" s="1"/>
      <c r="R16" s="1"/>
      <c r="S16" s="1"/>
    </row>
    <row r="17" spans="1:19" s="5" customFormat="1" ht="32.25" customHeight="1" x14ac:dyDescent="0.25">
      <c r="A17" s="3"/>
      <c r="B17" s="3"/>
      <c r="C17" s="23" t="s">
        <v>27</v>
      </c>
      <c r="D17" s="4" t="s">
        <v>26</v>
      </c>
      <c r="E17" s="4"/>
      <c r="F17" s="4"/>
      <c r="G17" s="22"/>
      <c r="H17" s="13">
        <f>H24+H30+H33+H39+H42+H45+H48+H51+H63</f>
        <v>19777418.870000001</v>
      </c>
      <c r="I17" s="13">
        <f>I24+I30+I33+I39+I42+I45+I48+I51+I63</f>
        <v>19777418.870000001</v>
      </c>
      <c r="J17" s="13">
        <f>J24+J30+J33+J39+J42+J45+J48+J51+J63</f>
        <v>4187456.8900000006</v>
      </c>
      <c r="K17" s="13">
        <f>K24+K30+K33+K39+K42+K45+K48+K51+K63</f>
        <v>3026759.13</v>
      </c>
      <c r="L17" s="13">
        <f>L19+L22+L29+L32+L35+L38+L41+L44+L47+L50+L53+L56+L59+L62+L26</f>
        <v>65443470.200000003</v>
      </c>
      <c r="M17" s="13">
        <f>M19+M22+M29+M32+M35+M38+M41+M44+M47+M50+M53+M56+M59+M62+M26</f>
        <v>43237261.769999996</v>
      </c>
      <c r="N17" s="13">
        <f>N24+N30+N33+N39+N42+N45+N48+N51+N63+N18+N56+N59+N53</f>
        <v>7520000</v>
      </c>
      <c r="O17" s="13">
        <f>O24+O30+O33+O39+O42+O45+O48+O51+O63</f>
        <v>0</v>
      </c>
      <c r="P17" s="22"/>
      <c r="Q17" s="1"/>
      <c r="R17" s="6"/>
      <c r="S17" s="1"/>
    </row>
    <row r="18" spans="1:19" s="5" customFormat="1" ht="24" customHeight="1" x14ac:dyDescent="0.25">
      <c r="A18" s="8" t="s">
        <v>68</v>
      </c>
      <c r="B18" s="3" t="s">
        <v>451</v>
      </c>
      <c r="C18" s="23"/>
      <c r="D18" s="4"/>
      <c r="E18" s="4"/>
      <c r="F18" s="4"/>
      <c r="G18" s="22"/>
      <c r="H18" s="13">
        <f>H19</f>
        <v>0</v>
      </c>
      <c r="I18" s="13">
        <f t="shared" ref="I18:O19" si="3">I19</f>
        <v>0</v>
      </c>
      <c r="J18" s="13">
        <f t="shared" si="3"/>
        <v>0</v>
      </c>
      <c r="K18" s="13">
        <f t="shared" si="3"/>
        <v>0</v>
      </c>
      <c r="L18" s="13">
        <f t="shared" si="3"/>
        <v>139296.64000000001</v>
      </c>
      <c r="M18" s="13">
        <f t="shared" si="3"/>
        <v>139296.64000000001</v>
      </c>
      <c r="N18" s="13">
        <f t="shared" si="3"/>
        <v>0</v>
      </c>
      <c r="O18" s="13">
        <f t="shared" si="3"/>
        <v>0</v>
      </c>
      <c r="P18" s="22"/>
      <c r="Q18" s="1"/>
      <c r="R18" s="6"/>
      <c r="S18" s="1"/>
    </row>
    <row r="19" spans="1:19" s="5" customFormat="1" ht="30.75" customHeight="1" x14ac:dyDescent="0.25">
      <c r="A19" s="3"/>
      <c r="B19" s="3"/>
      <c r="C19" s="23" t="s">
        <v>27</v>
      </c>
      <c r="D19" s="4" t="s">
        <v>26</v>
      </c>
      <c r="E19" s="4"/>
      <c r="F19" s="4"/>
      <c r="G19" s="22"/>
      <c r="H19" s="13">
        <f>H20</f>
        <v>0</v>
      </c>
      <c r="I19" s="13">
        <f t="shared" si="3"/>
        <v>0</v>
      </c>
      <c r="J19" s="13">
        <f t="shared" si="3"/>
        <v>0</v>
      </c>
      <c r="K19" s="13">
        <f t="shared" si="3"/>
        <v>0</v>
      </c>
      <c r="L19" s="13">
        <f t="shared" si="3"/>
        <v>139296.64000000001</v>
      </c>
      <c r="M19" s="13">
        <f t="shared" si="3"/>
        <v>139296.64000000001</v>
      </c>
      <c r="N19" s="13">
        <f t="shared" si="3"/>
        <v>0</v>
      </c>
      <c r="O19" s="13">
        <f t="shared" si="3"/>
        <v>0</v>
      </c>
      <c r="P19" s="22"/>
      <c r="Q19" s="1"/>
      <c r="R19" s="6"/>
      <c r="S19" s="1"/>
    </row>
    <row r="20" spans="1:19" s="5" customFormat="1" ht="34.5" customHeight="1" x14ac:dyDescent="0.25">
      <c r="A20" s="3"/>
      <c r="B20" s="3"/>
      <c r="C20" s="23" t="s">
        <v>27</v>
      </c>
      <c r="D20" s="4" t="s">
        <v>26</v>
      </c>
      <c r="E20" s="4" t="s">
        <v>21</v>
      </c>
      <c r="F20" s="4" t="s">
        <v>203</v>
      </c>
      <c r="G20" s="22">
        <v>244</v>
      </c>
      <c r="H20" s="13">
        <v>0</v>
      </c>
      <c r="I20" s="13">
        <v>0</v>
      </c>
      <c r="J20" s="13">
        <v>0</v>
      </c>
      <c r="K20" s="13">
        <v>0</v>
      </c>
      <c r="L20" s="13">
        <v>139296.64000000001</v>
      </c>
      <c r="M20" s="13">
        <v>139296.64000000001</v>
      </c>
      <c r="N20" s="13">
        <v>0</v>
      </c>
      <c r="O20" s="13">
        <v>0</v>
      </c>
      <c r="P20" s="22"/>
      <c r="Q20" s="1"/>
      <c r="R20" s="6"/>
      <c r="S20" s="1"/>
    </row>
    <row r="21" spans="1:19" s="5" customFormat="1" ht="198" hidden="1" customHeight="1" x14ac:dyDescent="0.25">
      <c r="A21" s="8" t="s">
        <v>71</v>
      </c>
      <c r="B21" s="3" t="s">
        <v>95</v>
      </c>
      <c r="C21" s="23"/>
      <c r="D21" s="4"/>
      <c r="E21" s="4"/>
      <c r="F21" s="4"/>
      <c r="G21" s="22"/>
      <c r="H21" s="13">
        <f>H22</f>
        <v>7969354.7999999998</v>
      </c>
      <c r="I21" s="13">
        <f t="shared" ref="I21:O21" si="4">I22</f>
        <v>7969354.7999999998</v>
      </c>
      <c r="J21" s="13">
        <f t="shared" si="4"/>
        <v>0</v>
      </c>
      <c r="K21" s="13">
        <f t="shared" si="4"/>
        <v>0</v>
      </c>
      <c r="L21" s="13">
        <f t="shared" si="4"/>
        <v>24236667</v>
      </c>
      <c r="M21" s="13">
        <f t="shared" si="4"/>
        <v>21222474.57</v>
      </c>
      <c r="N21" s="13">
        <f t="shared" si="4"/>
        <v>0</v>
      </c>
      <c r="O21" s="13">
        <f t="shared" si="4"/>
        <v>0</v>
      </c>
      <c r="P21" s="22"/>
      <c r="Q21" s="1"/>
      <c r="R21" s="6"/>
      <c r="S21" s="1"/>
    </row>
    <row r="22" spans="1:19" s="5" customFormat="1" ht="34.5" hidden="1" customHeight="1" x14ac:dyDescent="0.25">
      <c r="A22" s="3"/>
      <c r="B22" s="3"/>
      <c r="C22" s="23" t="s">
        <v>27</v>
      </c>
      <c r="D22" s="4" t="s">
        <v>26</v>
      </c>
      <c r="E22" s="4"/>
      <c r="F22" s="4"/>
      <c r="G22" s="22"/>
      <c r="H22" s="13">
        <f>H24</f>
        <v>7969354.7999999998</v>
      </c>
      <c r="I22" s="13">
        <f>I24</f>
        <v>7969354.7999999998</v>
      </c>
      <c r="J22" s="13">
        <f>J24</f>
        <v>0</v>
      </c>
      <c r="K22" s="13">
        <f>K24</f>
        <v>0</v>
      </c>
      <c r="L22" s="13">
        <f>L24+L23</f>
        <v>24236667</v>
      </c>
      <c r="M22" s="13">
        <f>M24+M23</f>
        <v>21222474.57</v>
      </c>
      <c r="N22" s="13">
        <f>N24</f>
        <v>0</v>
      </c>
      <c r="O22" s="13">
        <f>O24</f>
        <v>0</v>
      </c>
      <c r="P22" s="22"/>
      <c r="Q22" s="1"/>
      <c r="R22" s="6"/>
      <c r="S22" s="1"/>
    </row>
    <row r="23" spans="1:19" s="5" customFormat="1" ht="34.5" customHeight="1" x14ac:dyDescent="0.25">
      <c r="A23" s="3"/>
      <c r="B23" s="3"/>
      <c r="C23" s="23" t="s">
        <v>27</v>
      </c>
      <c r="D23" s="4" t="s">
        <v>26</v>
      </c>
      <c r="E23" s="4" t="s">
        <v>21</v>
      </c>
      <c r="F23" s="4" t="s">
        <v>23</v>
      </c>
      <c r="G23" s="22">
        <v>244</v>
      </c>
      <c r="H23" s="13"/>
      <c r="I23" s="13"/>
      <c r="J23" s="13"/>
      <c r="K23" s="13"/>
      <c r="L23" s="13">
        <v>14417324.300000001</v>
      </c>
      <c r="M23" s="13">
        <v>14417324.300000001</v>
      </c>
      <c r="N23" s="13"/>
      <c r="O23" s="13"/>
      <c r="P23" s="22"/>
      <c r="Q23" s="1"/>
      <c r="R23" s="6"/>
      <c r="S23" s="1"/>
    </row>
    <row r="24" spans="1:19" s="5" customFormat="1" ht="31.5" customHeight="1" x14ac:dyDescent="0.25">
      <c r="A24" s="3"/>
      <c r="B24" s="3"/>
      <c r="C24" s="23" t="s">
        <v>27</v>
      </c>
      <c r="D24" s="4" t="s">
        <v>26</v>
      </c>
      <c r="E24" s="4" t="s">
        <v>21</v>
      </c>
      <c r="F24" s="4" t="s">
        <v>23</v>
      </c>
      <c r="G24" s="22">
        <v>243</v>
      </c>
      <c r="H24" s="13">
        <v>7969354.7999999998</v>
      </c>
      <c r="I24" s="13">
        <v>7969354.7999999998</v>
      </c>
      <c r="J24" s="13">
        <v>0</v>
      </c>
      <c r="K24" s="13">
        <v>0</v>
      </c>
      <c r="L24" s="13">
        <v>9819342.6999999993</v>
      </c>
      <c r="M24" s="13">
        <v>6805150.2699999996</v>
      </c>
      <c r="N24" s="13">
        <v>0</v>
      </c>
      <c r="O24" s="13">
        <v>0</v>
      </c>
      <c r="P24" s="22"/>
      <c r="Q24" s="1"/>
      <c r="R24" s="6"/>
      <c r="S24" s="1"/>
    </row>
    <row r="25" spans="1:19" s="5" customFormat="1" ht="106.5" hidden="1" customHeight="1" x14ac:dyDescent="0.25">
      <c r="A25" s="8" t="s">
        <v>47</v>
      </c>
      <c r="B25" s="3" t="s">
        <v>453</v>
      </c>
      <c r="C25" s="23"/>
      <c r="D25" s="4"/>
      <c r="E25" s="4"/>
      <c r="F25" s="4"/>
      <c r="G25" s="22"/>
      <c r="H25" s="13">
        <f>H26</f>
        <v>0</v>
      </c>
      <c r="I25" s="13">
        <f t="shared" ref="I25:O25" si="5">I26</f>
        <v>0</v>
      </c>
      <c r="J25" s="13">
        <f t="shared" si="5"/>
        <v>0</v>
      </c>
      <c r="K25" s="13">
        <f t="shared" si="5"/>
        <v>0</v>
      </c>
      <c r="L25" s="13">
        <f t="shared" si="5"/>
        <v>19146000</v>
      </c>
      <c r="M25" s="13">
        <f t="shared" si="5"/>
        <v>0</v>
      </c>
      <c r="N25" s="13">
        <f t="shared" si="5"/>
        <v>0</v>
      </c>
      <c r="O25" s="13">
        <f t="shared" si="5"/>
        <v>0</v>
      </c>
      <c r="P25" s="22"/>
      <c r="Q25" s="1"/>
      <c r="R25" s="6"/>
      <c r="S25" s="1"/>
    </row>
    <row r="26" spans="1:19" s="5" customFormat="1" ht="32.25" hidden="1" customHeight="1" x14ac:dyDescent="0.25">
      <c r="A26" s="3"/>
      <c r="B26" s="3"/>
      <c r="C26" s="23" t="s">
        <v>27</v>
      </c>
      <c r="D26" s="4" t="s">
        <v>26</v>
      </c>
      <c r="E26" s="4"/>
      <c r="F26" s="4"/>
      <c r="G26" s="22"/>
      <c r="H26" s="13">
        <f>H27</f>
        <v>0</v>
      </c>
      <c r="I26" s="13">
        <f t="shared" ref="I26:O26" si="6">I27</f>
        <v>0</v>
      </c>
      <c r="J26" s="13">
        <f t="shared" si="6"/>
        <v>0</v>
      </c>
      <c r="K26" s="13">
        <f t="shared" si="6"/>
        <v>0</v>
      </c>
      <c r="L26" s="13">
        <f t="shared" si="6"/>
        <v>19146000</v>
      </c>
      <c r="M26" s="13">
        <f t="shared" si="6"/>
        <v>0</v>
      </c>
      <c r="N26" s="13">
        <f t="shared" si="6"/>
        <v>0</v>
      </c>
      <c r="O26" s="13">
        <f t="shared" si="6"/>
        <v>0</v>
      </c>
      <c r="P26" s="22"/>
      <c r="Q26" s="1"/>
      <c r="R26" s="6"/>
      <c r="S26" s="1"/>
    </row>
    <row r="27" spans="1:19" s="5" customFormat="1" ht="36" customHeight="1" x14ac:dyDescent="0.25">
      <c r="A27" s="3"/>
      <c r="B27" s="3"/>
      <c r="C27" s="23" t="s">
        <v>27</v>
      </c>
      <c r="D27" s="4" t="s">
        <v>26</v>
      </c>
      <c r="E27" s="4" t="s">
        <v>21</v>
      </c>
      <c r="F27" s="4" t="s">
        <v>452</v>
      </c>
      <c r="G27" s="22">
        <v>414</v>
      </c>
      <c r="H27" s="13">
        <v>0</v>
      </c>
      <c r="I27" s="13">
        <v>0</v>
      </c>
      <c r="J27" s="13">
        <v>0</v>
      </c>
      <c r="K27" s="13">
        <v>0</v>
      </c>
      <c r="L27" s="13">
        <v>19146000</v>
      </c>
      <c r="M27" s="13">
        <v>0</v>
      </c>
      <c r="N27" s="13">
        <v>0</v>
      </c>
      <c r="O27" s="13">
        <v>0</v>
      </c>
      <c r="P27" s="22"/>
      <c r="Q27" s="1"/>
      <c r="R27" s="6"/>
      <c r="S27" s="1"/>
    </row>
    <row r="28" spans="1:19" s="5" customFormat="1" ht="48" hidden="1" customHeight="1" x14ac:dyDescent="0.25">
      <c r="A28" s="8" t="s">
        <v>49</v>
      </c>
      <c r="B28" s="3" t="s">
        <v>430</v>
      </c>
      <c r="C28" s="23"/>
      <c r="D28" s="4"/>
      <c r="E28" s="4"/>
      <c r="F28" s="4"/>
      <c r="G28" s="22"/>
      <c r="H28" s="13">
        <f>H29</f>
        <v>0</v>
      </c>
      <c r="I28" s="13">
        <f t="shared" ref="I28:O29" si="7">I29</f>
        <v>0</v>
      </c>
      <c r="J28" s="13">
        <f t="shared" si="7"/>
        <v>1770892.31</v>
      </c>
      <c r="K28" s="13">
        <f t="shared" si="7"/>
        <v>1300772.31</v>
      </c>
      <c r="L28" s="13">
        <f t="shared" si="7"/>
        <v>3677947.62</v>
      </c>
      <c r="M28" s="13">
        <f t="shared" si="7"/>
        <v>3677947.62</v>
      </c>
      <c r="N28" s="13">
        <f t="shared" si="7"/>
        <v>0</v>
      </c>
      <c r="O28" s="13">
        <f t="shared" si="7"/>
        <v>0</v>
      </c>
      <c r="P28" s="22"/>
      <c r="Q28" s="1"/>
      <c r="R28" s="6"/>
      <c r="S28" s="1"/>
    </row>
    <row r="29" spans="1:19" s="5" customFormat="1" ht="33.75" hidden="1" customHeight="1" x14ac:dyDescent="0.25">
      <c r="A29" s="3"/>
      <c r="B29" s="3"/>
      <c r="C29" s="23" t="s">
        <v>27</v>
      </c>
      <c r="D29" s="4" t="s">
        <v>26</v>
      </c>
      <c r="E29" s="4"/>
      <c r="F29" s="4"/>
      <c r="G29" s="22"/>
      <c r="H29" s="13">
        <f>H30</f>
        <v>0</v>
      </c>
      <c r="I29" s="13">
        <f t="shared" si="7"/>
        <v>0</v>
      </c>
      <c r="J29" s="13">
        <f t="shared" si="7"/>
        <v>1770892.31</v>
      </c>
      <c r="K29" s="13">
        <f t="shared" si="7"/>
        <v>1300772.31</v>
      </c>
      <c r="L29" s="13">
        <f t="shared" si="7"/>
        <v>3677947.62</v>
      </c>
      <c r="M29" s="13">
        <f t="shared" si="7"/>
        <v>3677947.62</v>
      </c>
      <c r="N29" s="13">
        <f t="shared" si="7"/>
        <v>0</v>
      </c>
      <c r="O29" s="13">
        <f t="shared" si="7"/>
        <v>0</v>
      </c>
      <c r="P29" s="22"/>
      <c r="Q29" s="1"/>
      <c r="R29" s="6"/>
      <c r="S29" s="1"/>
    </row>
    <row r="30" spans="1:19" s="5" customFormat="1" ht="33.75" customHeight="1" x14ac:dyDescent="0.25">
      <c r="A30" s="3"/>
      <c r="B30" s="3"/>
      <c r="C30" s="23" t="s">
        <v>27</v>
      </c>
      <c r="D30" s="4" t="s">
        <v>26</v>
      </c>
      <c r="E30" s="4" t="s">
        <v>21</v>
      </c>
      <c r="F30" s="4" t="s">
        <v>187</v>
      </c>
      <c r="G30" s="22">
        <v>244</v>
      </c>
      <c r="H30" s="13">
        <v>0</v>
      </c>
      <c r="I30" s="13">
        <v>0</v>
      </c>
      <c r="J30" s="13">
        <v>1770892.31</v>
      </c>
      <c r="K30" s="13">
        <v>1300772.31</v>
      </c>
      <c r="L30" s="13">
        <v>3677947.62</v>
      </c>
      <c r="M30" s="13">
        <v>3677947.62</v>
      </c>
      <c r="N30" s="13">
        <v>0</v>
      </c>
      <c r="O30" s="13">
        <v>0</v>
      </c>
      <c r="P30" s="22"/>
      <c r="Q30" s="1"/>
      <c r="R30" s="6"/>
      <c r="S30" s="1"/>
    </row>
    <row r="31" spans="1:19" s="5" customFormat="1" ht="96" hidden="1" customHeight="1" x14ac:dyDescent="0.25">
      <c r="A31" s="8" t="s">
        <v>51</v>
      </c>
      <c r="B31" s="3" t="s">
        <v>431</v>
      </c>
      <c r="C31" s="23"/>
      <c r="D31" s="4"/>
      <c r="E31" s="4"/>
      <c r="F31" s="4"/>
      <c r="G31" s="22"/>
      <c r="H31" s="13">
        <f>H32</f>
        <v>0</v>
      </c>
      <c r="I31" s="13">
        <f t="shared" ref="I31:O32" si="8">I32</f>
        <v>0</v>
      </c>
      <c r="J31" s="13">
        <f t="shared" si="8"/>
        <v>1319291.8400000001</v>
      </c>
      <c r="K31" s="13">
        <f t="shared" si="8"/>
        <v>1118387.42</v>
      </c>
      <c r="L31" s="13">
        <f t="shared" si="8"/>
        <v>3547131.31</v>
      </c>
      <c r="M31" s="13">
        <f t="shared" si="8"/>
        <v>3547131.31</v>
      </c>
      <c r="N31" s="13">
        <f t="shared" si="8"/>
        <v>0</v>
      </c>
      <c r="O31" s="13">
        <f t="shared" si="8"/>
        <v>0</v>
      </c>
      <c r="P31" s="22"/>
      <c r="Q31" s="1"/>
      <c r="R31" s="6"/>
      <c r="S31" s="1"/>
    </row>
    <row r="32" spans="1:19" s="5" customFormat="1" ht="33" hidden="1" customHeight="1" x14ac:dyDescent="0.25">
      <c r="A32" s="3"/>
      <c r="B32" s="3"/>
      <c r="C32" s="23" t="s">
        <v>27</v>
      </c>
      <c r="D32" s="4" t="s">
        <v>26</v>
      </c>
      <c r="E32" s="4"/>
      <c r="F32" s="4"/>
      <c r="G32" s="22"/>
      <c r="H32" s="13">
        <f>H33</f>
        <v>0</v>
      </c>
      <c r="I32" s="13">
        <f t="shared" si="8"/>
        <v>0</v>
      </c>
      <c r="J32" s="13">
        <f t="shared" si="8"/>
        <v>1319291.8400000001</v>
      </c>
      <c r="K32" s="13">
        <f t="shared" si="8"/>
        <v>1118387.42</v>
      </c>
      <c r="L32" s="13">
        <f t="shared" si="8"/>
        <v>3547131.31</v>
      </c>
      <c r="M32" s="13">
        <f t="shared" si="8"/>
        <v>3547131.31</v>
      </c>
      <c r="N32" s="13">
        <f t="shared" si="8"/>
        <v>0</v>
      </c>
      <c r="O32" s="13">
        <f t="shared" si="8"/>
        <v>0</v>
      </c>
      <c r="P32" s="22"/>
      <c r="Q32" s="1"/>
      <c r="R32" s="6"/>
      <c r="S32" s="1"/>
    </row>
    <row r="33" spans="1:19" s="5" customFormat="1" ht="34.5" customHeight="1" x14ac:dyDescent="0.25">
      <c r="A33" s="3"/>
      <c r="B33" s="3"/>
      <c r="C33" s="23" t="s">
        <v>27</v>
      </c>
      <c r="D33" s="4" t="s">
        <v>26</v>
      </c>
      <c r="E33" s="4" t="s">
        <v>21</v>
      </c>
      <c r="F33" s="4" t="s">
        <v>189</v>
      </c>
      <c r="G33" s="22">
        <v>244</v>
      </c>
      <c r="H33" s="13">
        <v>0</v>
      </c>
      <c r="I33" s="13">
        <v>0</v>
      </c>
      <c r="J33" s="13">
        <v>1319291.8400000001</v>
      </c>
      <c r="K33" s="13">
        <v>1118387.42</v>
      </c>
      <c r="L33" s="13">
        <v>3547131.31</v>
      </c>
      <c r="M33" s="13">
        <v>3547131.31</v>
      </c>
      <c r="N33" s="13">
        <v>0</v>
      </c>
      <c r="O33" s="13">
        <v>0</v>
      </c>
      <c r="P33" s="22"/>
      <c r="Q33" s="1"/>
      <c r="R33" s="6"/>
      <c r="S33" s="1"/>
    </row>
    <row r="34" spans="1:19" s="5" customFormat="1" ht="53.25" hidden="1" customHeight="1" x14ac:dyDescent="0.25">
      <c r="A34" s="8" t="s">
        <v>53</v>
      </c>
      <c r="B34" s="3" t="s">
        <v>262</v>
      </c>
      <c r="C34" s="23"/>
      <c r="D34" s="4"/>
      <c r="E34" s="4"/>
      <c r="F34" s="4"/>
      <c r="G34" s="22"/>
      <c r="H34" s="13">
        <f>H35</f>
        <v>0</v>
      </c>
      <c r="I34" s="13">
        <f t="shared" ref="I34:O34" si="9">I35</f>
        <v>0</v>
      </c>
      <c r="J34" s="13">
        <f t="shared" si="9"/>
        <v>0</v>
      </c>
      <c r="K34" s="13">
        <f t="shared" si="9"/>
        <v>0</v>
      </c>
      <c r="L34" s="13">
        <f t="shared" si="9"/>
        <v>8617405.8000000007</v>
      </c>
      <c r="M34" s="13">
        <f t="shared" si="9"/>
        <v>8612389.8000000007</v>
      </c>
      <c r="N34" s="13">
        <f t="shared" si="9"/>
        <v>0</v>
      </c>
      <c r="O34" s="13">
        <f t="shared" si="9"/>
        <v>0</v>
      </c>
      <c r="P34" s="22"/>
      <c r="Q34" s="1"/>
      <c r="R34" s="6"/>
      <c r="S34" s="1"/>
    </row>
    <row r="35" spans="1:19" s="5" customFormat="1" ht="33.75" hidden="1" customHeight="1" x14ac:dyDescent="0.25">
      <c r="A35" s="3"/>
      <c r="B35" s="3"/>
      <c r="C35" s="23" t="s">
        <v>27</v>
      </c>
      <c r="D35" s="4" t="s">
        <v>26</v>
      </c>
      <c r="E35" s="4"/>
      <c r="F35" s="4"/>
      <c r="G35" s="22"/>
      <c r="H35" s="13">
        <f>H36</f>
        <v>0</v>
      </c>
      <c r="I35" s="13">
        <f t="shared" ref="I35:O35" si="10">I36</f>
        <v>0</v>
      </c>
      <c r="J35" s="13">
        <f t="shared" si="10"/>
        <v>0</v>
      </c>
      <c r="K35" s="13">
        <f t="shared" si="10"/>
        <v>0</v>
      </c>
      <c r="L35" s="13">
        <f t="shared" si="10"/>
        <v>8617405.8000000007</v>
      </c>
      <c r="M35" s="13">
        <f t="shared" si="10"/>
        <v>8612389.8000000007</v>
      </c>
      <c r="N35" s="13">
        <f t="shared" si="10"/>
        <v>0</v>
      </c>
      <c r="O35" s="13">
        <f t="shared" si="10"/>
        <v>0</v>
      </c>
      <c r="P35" s="22"/>
      <c r="Q35" s="1"/>
      <c r="R35" s="6"/>
      <c r="S35" s="1"/>
    </row>
    <row r="36" spans="1:19" s="5" customFormat="1" ht="36" customHeight="1" x14ac:dyDescent="0.25">
      <c r="A36" s="3"/>
      <c r="B36" s="3"/>
      <c r="C36" s="23" t="s">
        <v>27</v>
      </c>
      <c r="D36" s="4" t="s">
        <v>26</v>
      </c>
      <c r="E36" s="4" t="s">
        <v>21</v>
      </c>
      <c r="F36" s="4" t="s">
        <v>263</v>
      </c>
      <c r="G36" s="22">
        <v>414</v>
      </c>
      <c r="H36" s="13">
        <v>0</v>
      </c>
      <c r="I36" s="13">
        <v>0</v>
      </c>
      <c r="J36" s="13">
        <v>0</v>
      </c>
      <c r="K36" s="13">
        <v>0</v>
      </c>
      <c r="L36" s="13">
        <v>8617405.8000000007</v>
      </c>
      <c r="M36" s="13">
        <v>8612389.8000000007</v>
      </c>
      <c r="N36" s="13">
        <v>0</v>
      </c>
      <c r="O36" s="13">
        <v>0</v>
      </c>
      <c r="P36" s="22"/>
      <c r="Q36" s="1"/>
      <c r="R36" s="6"/>
      <c r="S36" s="1"/>
    </row>
    <row r="37" spans="1:19" s="5" customFormat="1" ht="62.25" hidden="1" customHeight="1" x14ac:dyDescent="0.25">
      <c r="A37" s="8" t="s">
        <v>55</v>
      </c>
      <c r="B37" s="3" t="s">
        <v>425</v>
      </c>
      <c r="C37" s="23"/>
      <c r="D37" s="4"/>
      <c r="E37" s="4"/>
      <c r="F37" s="4"/>
      <c r="G37" s="22"/>
      <c r="H37" s="13">
        <f>H38</f>
        <v>0</v>
      </c>
      <c r="I37" s="13">
        <f t="shared" ref="I37:O38" si="11">I38</f>
        <v>0</v>
      </c>
      <c r="J37" s="13">
        <f t="shared" si="11"/>
        <v>175437.22</v>
      </c>
      <c r="K37" s="13">
        <f t="shared" si="11"/>
        <v>0</v>
      </c>
      <c r="L37" s="13">
        <f t="shared" si="11"/>
        <v>1594888.8</v>
      </c>
      <c r="M37" s="13">
        <f t="shared" si="11"/>
        <v>1594888.8</v>
      </c>
      <c r="N37" s="13">
        <f t="shared" si="11"/>
        <v>0</v>
      </c>
      <c r="O37" s="13">
        <f t="shared" si="11"/>
        <v>0</v>
      </c>
      <c r="P37" s="22"/>
      <c r="Q37" s="1"/>
      <c r="R37" s="6"/>
      <c r="S37" s="1"/>
    </row>
    <row r="38" spans="1:19" s="5" customFormat="1" ht="31.5" hidden="1" customHeight="1" x14ac:dyDescent="0.25">
      <c r="A38" s="8"/>
      <c r="B38" s="3"/>
      <c r="C38" s="23" t="s">
        <v>27</v>
      </c>
      <c r="D38" s="4" t="s">
        <v>26</v>
      </c>
      <c r="E38" s="4"/>
      <c r="F38" s="4"/>
      <c r="G38" s="22"/>
      <c r="H38" s="13">
        <f>H39</f>
        <v>0</v>
      </c>
      <c r="I38" s="13">
        <f t="shared" si="11"/>
        <v>0</v>
      </c>
      <c r="J38" s="13">
        <f t="shared" si="11"/>
        <v>175437.22</v>
      </c>
      <c r="K38" s="13">
        <f t="shared" si="11"/>
        <v>0</v>
      </c>
      <c r="L38" s="13">
        <f t="shared" si="11"/>
        <v>1594888.8</v>
      </c>
      <c r="M38" s="13">
        <f t="shared" si="11"/>
        <v>1594888.8</v>
      </c>
      <c r="N38" s="13">
        <f t="shared" si="11"/>
        <v>0</v>
      </c>
      <c r="O38" s="13">
        <f t="shared" si="11"/>
        <v>0</v>
      </c>
      <c r="P38" s="22"/>
      <c r="Q38" s="1"/>
      <c r="R38" s="6"/>
      <c r="S38" s="1"/>
    </row>
    <row r="39" spans="1:19" s="5" customFormat="1" ht="41.25" customHeight="1" x14ac:dyDescent="0.25">
      <c r="A39" s="3"/>
      <c r="B39" s="3"/>
      <c r="C39" s="23" t="s">
        <v>27</v>
      </c>
      <c r="D39" s="4" t="s">
        <v>26</v>
      </c>
      <c r="E39" s="4" t="s">
        <v>21</v>
      </c>
      <c r="F39" s="4" t="s">
        <v>426</v>
      </c>
      <c r="G39" s="22">
        <v>244</v>
      </c>
      <c r="H39" s="13">
        <v>0</v>
      </c>
      <c r="I39" s="13">
        <v>0</v>
      </c>
      <c r="J39" s="13">
        <v>175437.22</v>
      </c>
      <c r="K39" s="13">
        <v>0</v>
      </c>
      <c r="L39" s="13">
        <v>1594888.8</v>
      </c>
      <c r="M39" s="13">
        <v>1594888.8</v>
      </c>
      <c r="N39" s="13">
        <v>0</v>
      </c>
      <c r="O39" s="13">
        <v>0</v>
      </c>
      <c r="P39" s="22"/>
      <c r="Q39" s="1"/>
      <c r="R39" s="6"/>
      <c r="S39" s="1"/>
    </row>
    <row r="40" spans="1:19" s="5" customFormat="1" ht="81.75" hidden="1" customHeight="1" x14ac:dyDescent="0.25">
      <c r="A40" s="8" t="s">
        <v>57</v>
      </c>
      <c r="B40" s="3" t="s">
        <v>432</v>
      </c>
      <c r="C40" s="23"/>
      <c r="D40" s="4"/>
      <c r="E40" s="4"/>
      <c r="F40" s="4"/>
      <c r="G40" s="22"/>
      <c r="H40" s="13">
        <f>H41</f>
        <v>0</v>
      </c>
      <c r="I40" s="13">
        <f t="shared" ref="I40:O41" si="12">I41</f>
        <v>0</v>
      </c>
      <c r="J40" s="13">
        <f t="shared" si="12"/>
        <v>209336.12</v>
      </c>
      <c r="K40" s="13">
        <f t="shared" si="12"/>
        <v>0</v>
      </c>
      <c r="L40" s="13">
        <f t="shared" si="12"/>
        <v>209336.12</v>
      </c>
      <c r="M40" s="13">
        <f t="shared" si="12"/>
        <v>209336.12</v>
      </c>
      <c r="N40" s="13">
        <f t="shared" si="12"/>
        <v>0</v>
      </c>
      <c r="O40" s="13">
        <f t="shared" si="12"/>
        <v>0</v>
      </c>
      <c r="P40" s="22"/>
      <c r="Q40" s="1"/>
      <c r="R40" s="6"/>
      <c r="S40" s="1"/>
    </row>
    <row r="41" spans="1:19" s="5" customFormat="1" ht="31.5" hidden="1" customHeight="1" x14ac:dyDescent="0.25">
      <c r="A41" s="3"/>
      <c r="B41" s="3"/>
      <c r="C41" s="23" t="s">
        <v>27</v>
      </c>
      <c r="D41" s="4" t="s">
        <v>26</v>
      </c>
      <c r="E41" s="4"/>
      <c r="F41" s="4"/>
      <c r="G41" s="22"/>
      <c r="H41" s="13">
        <f>H42</f>
        <v>0</v>
      </c>
      <c r="I41" s="13">
        <f t="shared" si="12"/>
        <v>0</v>
      </c>
      <c r="J41" s="13">
        <f t="shared" si="12"/>
        <v>209336.12</v>
      </c>
      <c r="K41" s="13">
        <f t="shared" si="12"/>
        <v>0</v>
      </c>
      <c r="L41" s="13">
        <f t="shared" si="12"/>
        <v>209336.12</v>
      </c>
      <c r="M41" s="13">
        <f t="shared" si="12"/>
        <v>209336.12</v>
      </c>
      <c r="N41" s="13">
        <f t="shared" si="12"/>
        <v>0</v>
      </c>
      <c r="O41" s="13">
        <f t="shared" si="12"/>
        <v>0</v>
      </c>
      <c r="P41" s="22"/>
      <c r="Q41" s="1"/>
      <c r="R41" s="6"/>
      <c r="S41" s="1"/>
    </row>
    <row r="42" spans="1:19" s="5" customFormat="1" ht="32.25" customHeight="1" x14ac:dyDescent="0.25">
      <c r="A42" s="3"/>
      <c r="B42" s="3"/>
      <c r="C42" s="23" t="s">
        <v>27</v>
      </c>
      <c r="D42" s="4" t="s">
        <v>26</v>
      </c>
      <c r="E42" s="4" t="s">
        <v>21</v>
      </c>
      <c r="F42" s="4" t="s">
        <v>191</v>
      </c>
      <c r="G42" s="22">
        <v>414</v>
      </c>
      <c r="H42" s="13">
        <v>0</v>
      </c>
      <c r="I42" s="13">
        <v>0</v>
      </c>
      <c r="J42" s="13">
        <v>209336.12</v>
      </c>
      <c r="K42" s="13">
        <v>0</v>
      </c>
      <c r="L42" s="13">
        <v>209336.12</v>
      </c>
      <c r="M42" s="13">
        <v>209336.12</v>
      </c>
      <c r="N42" s="13">
        <v>0</v>
      </c>
      <c r="O42" s="13">
        <v>0</v>
      </c>
      <c r="P42" s="22"/>
      <c r="Q42" s="1"/>
      <c r="R42" s="6"/>
      <c r="S42" s="1"/>
    </row>
    <row r="43" spans="1:19" s="5" customFormat="1" ht="123" hidden="1" customHeight="1" x14ac:dyDescent="0.25">
      <c r="A43" s="8" t="s">
        <v>58</v>
      </c>
      <c r="B43" s="3" t="s">
        <v>429</v>
      </c>
      <c r="C43" s="23"/>
      <c r="D43" s="4"/>
      <c r="E43" s="4"/>
      <c r="F43" s="4"/>
      <c r="G43" s="22"/>
      <c r="H43" s="13">
        <f>H44</f>
        <v>0</v>
      </c>
      <c r="I43" s="13">
        <f t="shared" ref="I43:O44" si="13">I44</f>
        <v>0</v>
      </c>
      <c r="J43" s="13">
        <f t="shared" si="13"/>
        <v>607599.4</v>
      </c>
      <c r="K43" s="13">
        <f t="shared" si="13"/>
        <v>607599.4</v>
      </c>
      <c r="L43" s="13">
        <f t="shared" si="13"/>
        <v>1397409.59</v>
      </c>
      <c r="M43" s="13">
        <f t="shared" si="13"/>
        <v>1397409.59</v>
      </c>
      <c r="N43" s="13">
        <f t="shared" si="13"/>
        <v>0</v>
      </c>
      <c r="O43" s="13">
        <f t="shared" si="13"/>
        <v>0</v>
      </c>
      <c r="P43" s="22"/>
      <c r="Q43" s="1"/>
      <c r="R43" s="6"/>
      <c r="S43" s="1"/>
    </row>
    <row r="44" spans="1:19" s="5" customFormat="1" ht="33.75" hidden="1" customHeight="1" x14ac:dyDescent="0.25">
      <c r="A44" s="3"/>
      <c r="B44" s="3"/>
      <c r="C44" s="23" t="s">
        <v>27</v>
      </c>
      <c r="D44" s="4" t="s">
        <v>26</v>
      </c>
      <c r="E44" s="4"/>
      <c r="F44" s="4"/>
      <c r="G44" s="22"/>
      <c r="H44" s="13">
        <f>H45</f>
        <v>0</v>
      </c>
      <c r="I44" s="13">
        <f t="shared" si="13"/>
        <v>0</v>
      </c>
      <c r="J44" s="13">
        <f t="shared" si="13"/>
        <v>607599.4</v>
      </c>
      <c r="K44" s="13">
        <f t="shared" si="13"/>
        <v>607599.4</v>
      </c>
      <c r="L44" s="13">
        <f t="shared" si="13"/>
        <v>1397409.59</v>
      </c>
      <c r="M44" s="13">
        <f t="shared" si="13"/>
        <v>1397409.59</v>
      </c>
      <c r="N44" s="13">
        <f t="shared" si="13"/>
        <v>0</v>
      </c>
      <c r="O44" s="13">
        <f t="shared" si="13"/>
        <v>0</v>
      </c>
      <c r="P44" s="22"/>
      <c r="Q44" s="1"/>
      <c r="R44" s="6"/>
      <c r="S44" s="1"/>
    </row>
    <row r="45" spans="1:19" s="5" customFormat="1" ht="30.75" customHeight="1" x14ac:dyDescent="0.25">
      <c r="A45" s="3"/>
      <c r="B45" s="3"/>
      <c r="C45" s="23" t="s">
        <v>27</v>
      </c>
      <c r="D45" s="4" t="s">
        <v>26</v>
      </c>
      <c r="E45" s="4" t="s">
        <v>21</v>
      </c>
      <c r="F45" s="4" t="s">
        <v>193</v>
      </c>
      <c r="G45" s="22">
        <v>243</v>
      </c>
      <c r="H45" s="13">
        <v>0</v>
      </c>
      <c r="I45" s="13">
        <v>0</v>
      </c>
      <c r="J45" s="13">
        <v>607599.4</v>
      </c>
      <c r="K45" s="13">
        <v>607599.4</v>
      </c>
      <c r="L45" s="13">
        <v>1397409.59</v>
      </c>
      <c r="M45" s="13">
        <v>1397409.59</v>
      </c>
      <c r="N45" s="13">
        <v>0</v>
      </c>
      <c r="O45" s="13">
        <v>0</v>
      </c>
      <c r="P45" s="22"/>
      <c r="Q45" s="1"/>
      <c r="R45" s="6"/>
      <c r="S45" s="1"/>
    </row>
    <row r="46" spans="1:19" s="5" customFormat="1" ht="26.25" hidden="1" customHeight="1" x14ac:dyDescent="0.25">
      <c r="A46" s="8" t="s">
        <v>59</v>
      </c>
      <c r="B46" s="3" t="s">
        <v>433</v>
      </c>
      <c r="C46" s="23"/>
      <c r="D46" s="4"/>
      <c r="E46" s="4"/>
      <c r="F46" s="4"/>
      <c r="G46" s="22"/>
      <c r="H46" s="13">
        <f>H47</f>
        <v>0</v>
      </c>
      <c r="I46" s="13">
        <f t="shared" ref="I46:O47" si="14">I47</f>
        <v>0</v>
      </c>
      <c r="J46" s="13">
        <f t="shared" si="14"/>
        <v>104900</v>
      </c>
      <c r="K46" s="13">
        <f t="shared" si="14"/>
        <v>0</v>
      </c>
      <c r="L46" s="13">
        <f t="shared" si="14"/>
        <v>609344.74</v>
      </c>
      <c r="M46" s="13">
        <f t="shared" si="14"/>
        <v>609344.74</v>
      </c>
      <c r="N46" s="13">
        <f t="shared" si="14"/>
        <v>0</v>
      </c>
      <c r="O46" s="13">
        <f t="shared" si="14"/>
        <v>0</v>
      </c>
      <c r="P46" s="22"/>
      <c r="Q46" s="1"/>
      <c r="R46" s="6"/>
      <c r="S46" s="1"/>
    </row>
    <row r="47" spans="1:19" s="5" customFormat="1" ht="30.75" hidden="1" customHeight="1" x14ac:dyDescent="0.25">
      <c r="A47" s="3"/>
      <c r="B47" s="3"/>
      <c r="C47" s="23" t="s">
        <v>27</v>
      </c>
      <c r="D47" s="4" t="s">
        <v>26</v>
      </c>
      <c r="E47" s="4"/>
      <c r="F47" s="4"/>
      <c r="G47" s="22"/>
      <c r="H47" s="13">
        <f>H48</f>
        <v>0</v>
      </c>
      <c r="I47" s="13">
        <f t="shared" si="14"/>
        <v>0</v>
      </c>
      <c r="J47" s="13">
        <f t="shared" si="14"/>
        <v>104900</v>
      </c>
      <c r="K47" s="13">
        <f t="shared" si="14"/>
        <v>0</v>
      </c>
      <c r="L47" s="13">
        <f t="shared" si="14"/>
        <v>609344.74</v>
      </c>
      <c r="M47" s="13">
        <f t="shared" si="14"/>
        <v>609344.74</v>
      </c>
      <c r="N47" s="13">
        <f t="shared" si="14"/>
        <v>0</v>
      </c>
      <c r="O47" s="13">
        <f t="shared" si="14"/>
        <v>0</v>
      </c>
      <c r="P47" s="22"/>
      <c r="Q47" s="1"/>
      <c r="R47" s="6"/>
      <c r="S47" s="1"/>
    </row>
    <row r="48" spans="1:19" s="5" customFormat="1" ht="30.75" customHeight="1" x14ac:dyDescent="0.25">
      <c r="A48" s="3"/>
      <c r="B48" s="3"/>
      <c r="C48" s="23" t="s">
        <v>27</v>
      </c>
      <c r="D48" s="4" t="s">
        <v>26</v>
      </c>
      <c r="E48" s="4" t="s">
        <v>21</v>
      </c>
      <c r="F48" s="4" t="s">
        <v>195</v>
      </c>
      <c r="G48" s="22">
        <v>244</v>
      </c>
      <c r="H48" s="13">
        <v>0</v>
      </c>
      <c r="I48" s="13">
        <v>0</v>
      </c>
      <c r="J48" s="13">
        <v>104900</v>
      </c>
      <c r="K48" s="13">
        <v>0</v>
      </c>
      <c r="L48" s="13">
        <v>609344.74</v>
      </c>
      <c r="M48" s="13">
        <v>609344.74</v>
      </c>
      <c r="N48" s="13">
        <v>0</v>
      </c>
      <c r="O48" s="13">
        <v>0</v>
      </c>
      <c r="P48" s="22"/>
      <c r="Q48" s="1"/>
      <c r="R48" s="6"/>
      <c r="S48" s="1"/>
    </row>
    <row r="49" spans="1:19" s="5" customFormat="1" ht="41.25" hidden="1" customHeight="1" x14ac:dyDescent="0.25">
      <c r="A49" s="8" t="s">
        <v>60</v>
      </c>
      <c r="B49" s="3" t="s">
        <v>428</v>
      </c>
      <c r="C49" s="23"/>
      <c r="D49" s="4"/>
      <c r="E49" s="4"/>
      <c r="F49" s="4"/>
      <c r="G49" s="22"/>
      <c r="H49" s="13">
        <f t="shared" ref="H49:O50" si="15">H50</f>
        <v>0</v>
      </c>
      <c r="I49" s="13">
        <f t="shared" si="15"/>
        <v>0</v>
      </c>
      <c r="J49" s="13">
        <f t="shared" si="15"/>
        <v>0</v>
      </c>
      <c r="K49" s="13">
        <f t="shared" si="15"/>
        <v>0</v>
      </c>
      <c r="L49" s="13">
        <f t="shared" si="15"/>
        <v>0</v>
      </c>
      <c r="M49" s="13">
        <f t="shared" si="15"/>
        <v>0</v>
      </c>
      <c r="N49" s="13">
        <f t="shared" si="15"/>
        <v>3100000</v>
      </c>
      <c r="O49" s="13">
        <f t="shared" si="15"/>
        <v>0</v>
      </c>
      <c r="P49" s="22"/>
      <c r="Q49" s="1"/>
      <c r="R49" s="6"/>
      <c r="S49" s="1"/>
    </row>
    <row r="50" spans="1:19" s="5" customFormat="1" ht="30" hidden="1" customHeight="1" x14ac:dyDescent="0.25">
      <c r="A50" s="8"/>
      <c r="B50" s="3"/>
      <c r="C50" s="23" t="s">
        <v>27</v>
      </c>
      <c r="D50" s="4" t="s">
        <v>26</v>
      </c>
      <c r="E50" s="4"/>
      <c r="F50" s="4"/>
      <c r="G50" s="22"/>
      <c r="H50" s="13">
        <f t="shared" si="15"/>
        <v>0</v>
      </c>
      <c r="I50" s="13">
        <f t="shared" si="15"/>
        <v>0</v>
      </c>
      <c r="J50" s="13">
        <f t="shared" si="15"/>
        <v>0</v>
      </c>
      <c r="K50" s="13">
        <f t="shared" si="15"/>
        <v>0</v>
      </c>
      <c r="L50" s="13">
        <f t="shared" si="15"/>
        <v>0</v>
      </c>
      <c r="M50" s="13">
        <f t="shared" si="15"/>
        <v>0</v>
      </c>
      <c r="N50" s="13">
        <f t="shared" si="15"/>
        <v>3100000</v>
      </c>
      <c r="O50" s="13">
        <f t="shared" si="15"/>
        <v>0</v>
      </c>
      <c r="P50" s="22"/>
      <c r="Q50" s="1"/>
      <c r="R50" s="6"/>
      <c r="S50" s="1"/>
    </row>
    <row r="51" spans="1:19" s="5" customFormat="1" ht="30.75" customHeight="1" x14ac:dyDescent="0.25">
      <c r="A51" s="3"/>
      <c r="B51" s="3"/>
      <c r="C51" s="23" t="s">
        <v>27</v>
      </c>
      <c r="D51" s="4" t="s">
        <v>26</v>
      </c>
      <c r="E51" s="4" t="s">
        <v>21</v>
      </c>
      <c r="F51" s="4" t="s">
        <v>427</v>
      </c>
      <c r="G51" s="22">
        <v>243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3100000</v>
      </c>
      <c r="O51" s="13">
        <v>0</v>
      </c>
      <c r="P51" s="22"/>
      <c r="Q51" s="1"/>
      <c r="R51" s="6"/>
      <c r="S51" s="1"/>
    </row>
    <row r="52" spans="1:19" s="5" customFormat="1" ht="41.25" hidden="1" customHeight="1" x14ac:dyDescent="0.25">
      <c r="A52" s="8" t="s">
        <v>61</v>
      </c>
      <c r="B52" s="3" t="s">
        <v>454</v>
      </c>
      <c r="C52" s="23"/>
      <c r="D52" s="4"/>
      <c r="E52" s="4"/>
      <c r="F52" s="4"/>
      <c r="G52" s="22"/>
      <c r="H52" s="13">
        <f>H53</f>
        <v>0</v>
      </c>
      <c r="I52" s="13">
        <f t="shared" ref="I52:O52" si="16">I53</f>
        <v>0</v>
      </c>
      <c r="J52" s="13">
        <f t="shared" si="16"/>
        <v>0</v>
      </c>
      <c r="K52" s="13">
        <f t="shared" si="16"/>
        <v>0</v>
      </c>
      <c r="L52" s="13">
        <f t="shared" si="16"/>
        <v>0</v>
      </c>
      <c r="M52" s="13">
        <f t="shared" si="16"/>
        <v>0</v>
      </c>
      <c r="N52" s="13">
        <f t="shared" si="16"/>
        <v>4420000</v>
      </c>
      <c r="O52" s="13">
        <f t="shared" si="16"/>
        <v>0</v>
      </c>
      <c r="P52" s="22"/>
      <c r="Q52" s="1"/>
      <c r="R52" s="6"/>
      <c r="S52" s="1"/>
    </row>
    <row r="53" spans="1:19" s="5" customFormat="1" ht="30.75" hidden="1" customHeight="1" x14ac:dyDescent="0.25">
      <c r="A53" s="3"/>
      <c r="B53" s="3"/>
      <c r="C53" s="23" t="s">
        <v>27</v>
      </c>
      <c r="D53" s="4" t="s">
        <v>26</v>
      </c>
      <c r="E53" s="4"/>
      <c r="F53" s="4"/>
      <c r="G53" s="22"/>
      <c r="H53" s="13">
        <f>H54</f>
        <v>0</v>
      </c>
      <c r="I53" s="13">
        <f t="shared" ref="I53:O53" si="17">I54</f>
        <v>0</v>
      </c>
      <c r="J53" s="13">
        <f t="shared" si="17"/>
        <v>0</v>
      </c>
      <c r="K53" s="13">
        <f t="shared" si="17"/>
        <v>0</v>
      </c>
      <c r="L53" s="13">
        <f t="shared" si="17"/>
        <v>0</v>
      </c>
      <c r="M53" s="13">
        <f t="shared" si="17"/>
        <v>0</v>
      </c>
      <c r="N53" s="13">
        <f t="shared" si="17"/>
        <v>4420000</v>
      </c>
      <c r="O53" s="13">
        <f t="shared" si="17"/>
        <v>0</v>
      </c>
      <c r="P53" s="22"/>
      <c r="Q53" s="1"/>
      <c r="R53" s="6"/>
      <c r="S53" s="1"/>
    </row>
    <row r="54" spans="1:19" s="5" customFormat="1" ht="30.75" customHeight="1" x14ac:dyDescent="0.25">
      <c r="A54" s="3"/>
      <c r="B54" s="3"/>
      <c r="C54" s="23" t="s">
        <v>27</v>
      </c>
      <c r="D54" s="4" t="s">
        <v>26</v>
      </c>
      <c r="E54" s="4" t="s">
        <v>21</v>
      </c>
      <c r="F54" s="4" t="s">
        <v>197</v>
      </c>
      <c r="G54" s="22">
        <v>244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4420000</v>
      </c>
      <c r="O54" s="13">
        <v>0</v>
      </c>
      <c r="P54" s="22"/>
      <c r="Q54" s="1"/>
      <c r="R54" s="6"/>
      <c r="S54" s="1"/>
    </row>
    <row r="55" spans="1:19" s="5" customFormat="1" ht="51" hidden="1" customHeight="1" x14ac:dyDescent="0.25">
      <c r="A55" s="8" t="s">
        <v>62</v>
      </c>
      <c r="B55" s="3" t="s">
        <v>455</v>
      </c>
      <c r="C55" s="23"/>
      <c r="D55" s="4"/>
      <c r="E55" s="4"/>
      <c r="F55" s="4"/>
      <c r="G55" s="22"/>
      <c r="H55" s="13">
        <f>H56</f>
        <v>0</v>
      </c>
      <c r="I55" s="13">
        <f t="shared" ref="I55:O55" si="18">I56</f>
        <v>0</v>
      </c>
      <c r="J55" s="13">
        <f t="shared" si="18"/>
        <v>0</v>
      </c>
      <c r="K55" s="13">
        <f t="shared" si="18"/>
        <v>0</v>
      </c>
      <c r="L55" s="13">
        <f t="shared" si="18"/>
        <v>266000</v>
      </c>
      <c r="M55" s="13">
        <f t="shared" si="18"/>
        <v>225000</v>
      </c>
      <c r="N55" s="13">
        <f t="shared" si="18"/>
        <v>0</v>
      </c>
      <c r="O55" s="13">
        <f t="shared" si="18"/>
        <v>0</v>
      </c>
      <c r="P55" s="22"/>
      <c r="Q55" s="1"/>
      <c r="R55" s="6"/>
      <c r="S55" s="1"/>
    </row>
    <row r="56" spans="1:19" s="5" customFormat="1" ht="30.75" hidden="1" customHeight="1" x14ac:dyDescent="0.25">
      <c r="A56" s="3"/>
      <c r="B56" s="3"/>
      <c r="C56" s="23" t="s">
        <v>27</v>
      </c>
      <c r="D56" s="4" t="s">
        <v>26</v>
      </c>
      <c r="E56" s="4"/>
      <c r="F56" s="4"/>
      <c r="G56" s="22"/>
      <c r="H56" s="13">
        <f>H57</f>
        <v>0</v>
      </c>
      <c r="I56" s="13">
        <f t="shared" ref="I56:O56" si="19">I57</f>
        <v>0</v>
      </c>
      <c r="J56" s="13">
        <f t="shared" si="19"/>
        <v>0</v>
      </c>
      <c r="K56" s="13">
        <f t="shared" si="19"/>
        <v>0</v>
      </c>
      <c r="L56" s="13">
        <f t="shared" si="19"/>
        <v>266000</v>
      </c>
      <c r="M56" s="13">
        <f t="shared" si="19"/>
        <v>225000</v>
      </c>
      <c r="N56" s="13">
        <f t="shared" si="19"/>
        <v>0</v>
      </c>
      <c r="O56" s="13">
        <f t="shared" si="19"/>
        <v>0</v>
      </c>
      <c r="P56" s="22"/>
      <c r="Q56" s="1"/>
      <c r="R56" s="6"/>
      <c r="S56" s="1"/>
    </row>
    <row r="57" spans="1:19" s="5" customFormat="1" ht="30.75" customHeight="1" x14ac:dyDescent="0.25">
      <c r="A57" s="3"/>
      <c r="B57" s="3"/>
      <c r="C57" s="23" t="s">
        <v>27</v>
      </c>
      <c r="D57" s="4" t="s">
        <v>26</v>
      </c>
      <c r="E57" s="4" t="s">
        <v>21</v>
      </c>
      <c r="F57" s="4" t="s">
        <v>199</v>
      </c>
      <c r="G57" s="22">
        <v>244</v>
      </c>
      <c r="H57" s="13">
        <v>0</v>
      </c>
      <c r="I57" s="13">
        <v>0</v>
      </c>
      <c r="J57" s="13">
        <v>0</v>
      </c>
      <c r="K57" s="13">
        <v>0</v>
      </c>
      <c r="L57" s="13">
        <v>266000</v>
      </c>
      <c r="M57" s="13">
        <v>225000</v>
      </c>
      <c r="N57" s="13">
        <v>0</v>
      </c>
      <c r="O57" s="13">
        <v>0</v>
      </c>
      <c r="P57" s="22"/>
      <c r="Q57" s="1"/>
      <c r="R57" s="6"/>
      <c r="S57" s="1"/>
    </row>
    <row r="58" spans="1:19" s="5" customFormat="1" ht="42.75" hidden="1" customHeight="1" x14ac:dyDescent="0.25">
      <c r="A58" s="8" t="s">
        <v>75</v>
      </c>
      <c r="B58" s="3" t="s">
        <v>456</v>
      </c>
      <c r="C58" s="23"/>
      <c r="D58" s="4"/>
      <c r="E58" s="4"/>
      <c r="F58" s="4"/>
      <c r="G58" s="22"/>
      <c r="H58" s="13">
        <f>H59</f>
        <v>0</v>
      </c>
      <c r="I58" s="13">
        <f t="shared" ref="I58:O58" si="20">I59</f>
        <v>0</v>
      </c>
      <c r="J58" s="13">
        <f t="shared" si="20"/>
        <v>0</v>
      </c>
      <c r="K58" s="13">
        <f t="shared" si="20"/>
        <v>0</v>
      </c>
      <c r="L58" s="13">
        <f t="shared" si="20"/>
        <v>2002042.58</v>
      </c>
      <c r="M58" s="13">
        <f t="shared" si="20"/>
        <v>2002042.58</v>
      </c>
      <c r="N58" s="13">
        <f t="shared" si="20"/>
        <v>0</v>
      </c>
      <c r="O58" s="13">
        <f t="shared" si="20"/>
        <v>0</v>
      </c>
      <c r="P58" s="22"/>
      <c r="Q58" s="1"/>
      <c r="R58" s="6"/>
      <c r="S58" s="1"/>
    </row>
    <row r="59" spans="1:19" s="5" customFormat="1" ht="30.75" hidden="1" customHeight="1" x14ac:dyDescent="0.25">
      <c r="A59" s="3"/>
      <c r="B59" s="3"/>
      <c r="C59" s="23" t="s">
        <v>27</v>
      </c>
      <c r="D59" s="4" t="s">
        <v>26</v>
      </c>
      <c r="E59" s="4"/>
      <c r="F59" s="4"/>
      <c r="G59" s="22"/>
      <c r="H59" s="13">
        <f>H60</f>
        <v>0</v>
      </c>
      <c r="I59" s="13">
        <f t="shared" ref="I59:O59" si="21">I60</f>
        <v>0</v>
      </c>
      <c r="J59" s="13">
        <f t="shared" si="21"/>
        <v>0</v>
      </c>
      <c r="K59" s="13">
        <f t="shared" si="21"/>
        <v>0</v>
      </c>
      <c r="L59" s="13">
        <f t="shared" si="21"/>
        <v>2002042.58</v>
      </c>
      <c r="M59" s="13">
        <f t="shared" si="21"/>
        <v>2002042.58</v>
      </c>
      <c r="N59" s="13">
        <f t="shared" si="21"/>
        <v>0</v>
      </c>
      <c r="O59" s="13">
        <f t="shared" si="21"/>
        <v>0</v>
      </c>
      <c r="P59" s="22"/>
      <c r="Q59" s="1"/>
      <c r="R59" s="6"/>
      <c r="S59" s="1"/>
    </row>
    <row r="60" spans="1:19" s="5" customFormat="1" ht="30.75" customHeight="1" x14ac:dyDescent="0.25">
      <c r="A60" s="3"/>
      <c r="B60" s="3"/>
      <c r="C60" s="23" t="s">
        <v>27</v>
      </c>
      <c r="D60" s="4" t="s">
        <v>26</v>
      </c>
      <c r="E60" s="4" t="s">
        <v>21</v>
      </c>
      <c r="F60" s="4" t="s">
        <v>201</v>
      </c>
      <c r="G60" s="22">
        <v>244</v>
      </c>
      <c r="H60" s="13">
        <v>0</v>
      </c>
      <c r="I60" s="13">
        <v>0</v>
      </c>
      <c r="J60" s="13">
        <v>0</v>
      </c>
      <c r="K60" s="13">
        <v>0</v>
      </c>
      <c r="L60" s="13">
        <v>2002042.58</v>
      </c>
      <c r="M60" s="13">
        <v>2002042.58</v>
      </c>
      <c r="N60" s="13">
        <v>0</v>
      </c>
      <c r="O60" s="13">
        <v>0</v>
      </c>
      <c r="P60" s="22"/>
      <c r="Q60" s="1"/>
      <c r="R60" s="6"/>
      <c r="S60" s="1"/>
    </row>
    <row r="61" spans="1:19" s="5" customFormat="1" ht="64.5" hidden="1" customHeight="1" x14ac:dyDescent="0.25">
      <c r="A61" s="3" t="s">
        <v>424</v>
      </c>
      <c r="B61" s="8" t="s">
        <v>457</v>
      </c>
      <c r="C61" s="23"/>
      <c r="D61" s="4"/>
      <c r="E61" s="4"/>
      <c r="F61" s="4"/>
      <c r="G61" s="22"/>
      <c r="H61" s="13">
        <f t="shared" ref="H61:O62" si="22">H62</f>
        <v>11808064.07</v>
      </c>
      <c r="I61" s="13">
        <f t="shared" si="22"/>
        <v>11808064.07</v>
      </c>
      <c r="J61" s="13">
        <f t="shared" si="22"/>
        <v>0</v>
      </c>
      <c r="K61" s="13">
        <f t="shared" si="22"/>
        <v>0</v>
      </c>
      <c r="L61" s="13">
        <f t="shared" si="22"/>
        <v>0</v>
      </c>
      <c r="M61" s="13">
        <f t="shared" si="22"/>
        <v>0</v>
      </c>
      <c r="N61" s="13">
        <f t="shared" si="22"/>
        <v>0</v>
      </c>
      <c r="O61" s="13">
        <f t="shared" si="22"/>
        <v>0</v>
      </c>
      <c r="P61" s="22"/>
      <c r="Q61" s="1"/>
      <c r="R61" s="1"/>
      <c r="S61" s="1"/>
    </row>
    <row r="62" spans="1:19" s="5" customFormat="1" ht="32.25" hidden="1" customHeight="1" x14ac:dyDescent="0.25">
      <c r="A62" s="3"/>
      <c r="B62" s="3"/>
      <c r="C62" s="23" t="s">
        <v>27</v>
      </c>
      <c r="D62" s="4" t="s">
        <v>26</v>
      </c>
      <c r="E62" s="4"/>
      <c r="F62" s="4"/>
      <c r="G62" s="22"/>
      <c r="H62" s="13">
        <f>H63</f>
        <v>11808064.07</v>
      </c>
      <c r="I62" s="13">
        <f t="shared" si="22"/>
        <v>11808064.07</v>
      </c>
      <c r="J62" s="13">
        <f t="shared" si="22"/>
        <v>0</v>
      </c>
      <c r="K62" s="13">
        <f t="shared" si="22"/>
        <v>0</v>
      </c>
      <c r="L62" s="13">
        <f t="shared" si="22"/>
        <v>0</v>
      </c>
      <c r="M62" s="13">
        <f t="shared" si="22"/>
        <v>0</v>
      </c>
      <c r="N62" s="13">
        <f t="shared" si="22"/>
        <v>0</v>
      </c>
      <c r="O62" s="13">
        <f t="shared" si="22"/>
        <v>0</v>
      </c>
      <c r="P62" s="22"/>
      <c r="Q62" s="1"/>
      <c r="R62" s="1"/>
      <c r="S62" s="1"/>
    </row>
    <row r="63" spans="1:19" s="5" customFormat="1" ht="197.25" customHeight="1" x14ac:dyDescent="0.25">
      <c r="A63" s="3"/>
      <c r="B63" s="3"/>
      <c r="C63" s="23" t="s">
        <v>27</v>
      </c>
      <c r="D63" s="4" t="s">
        <v>26</v>
      </c>
      <c r="E63" s="4" t="s">
        <v>21</v>
      </c>
      <c r="F63" s="4" t="s">
        <v>445</v>
      </c>
      <c r="G63" s="22" t="s">
        <v>423</v>
      </c>
      <c r="H63" s="13">
        <v>11808064.07</v>
      </c>
      <c r="I63" s="13">
        <v>11808064.07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22"/>
      <c r="Q63" s="1"/>
      <c r="R63" s="1"/>
      <c r="S63" s="1"/>
    </row>
    <row r="64" spans="1:19" s="5" customFormat="1" ht="48" hidden="1" x14ac:dyDescent="0.25">
      <c r="A64" s="9" t="s">
        <v>14</v>
      </c>
      <c r="B64" s="18" t="s">
        <v>15</v>
      </c>
      <c r="C64" s="23"/>
      <c r="D64" s="4"/>
      <c r="E64" s="4"/>
      <c r="F64" s="4"/>
      <c r="G64" s="22"/>
      <c r="H64" s="20">
        <f>H65</f>
        <v>7708564.7800000003</v>
      </c>
      <c r="I64" s="20">
        <f>I65</f>
        <v>7309788.4900000002</v>
      </c>
      <c r="J64" s="20">
        <f t="shared" ref="J64:O64" si="23">J65</f>
        <v>3230070.1</v>
      </c>
      <c r="K64" s="20">
        <f t="shared" si="23"/>
        <v>3230061.1300000004</v>
      </c>
      <c r="L64" s="20">
        <f t="shared" si="23"/>
        <v>9232900.3900000006</v>
      </c>
      <c r="M64" s="20">
        <f t="shared" si="23"/>
        <v>8751730.1199999992</v>
      </c>
      <c r="N64" s="20">
        <f t="shared" si="23"/>
        <v>6998560</v>
      </c>
      <c r="O64" s="20">
        <f t="shared" si="23"/>
        <v>6998560</v>
      </c>
      <c r="P64" s="22"/>
      <c r="Q64" s="1"/>
      <c r="R64" s="1"/>
      <c r="S64" s="1"/>
    </row>
    <row r="65" spans="1:19" s="5" customFormat="1" ht="31.5" hidden="1" x14ac:dyDescent="0.25">
      <c r="A65" s="3"/>
      <c r="B65" s="3"/>
      <c r="C65" s="23" t="s">
        <v>27</v>
      </c>
      <c r="D65" s="4" t="s">
        <v>26</v>
      </c>
      <c r="E65" s="4"/>
      <c r="F65" s="4"/>
      <c r="G65" s="22"/>
      <c r="H65" s="13">
        <f>H68+H69+H72+H75</f>
        <v>7708564.7800000003</v>
      </c>
      <c r="I65" s="13">
        <f t="shared" ref="I65:O65" si="24">I68+I69+I72+I75</f>
        <v>7309788.4900000002</v>
      </c>
      <c r="J65" s="13">
        <f t="shared" si="24"/>
        <v>3230070.1</v>
      </c>
      <c r="K65" s="13">
        <f t="shared" si="24"/>
        <v>3230061.1300000004</v>
      </c>
      <c r="L65" s="13">
        <f t="shared" si="24"/>
        <v>9232900.3900000006</v>
      </c>
      <c r="M65" s="13">
        <f t="shared" si="24"/>
        <v>8751730.1199999992</v>
      </c>
      <c r="N65" s="13">
        <f t="shared" si="24"/>
        <v>6998560</v>
      </c>
      <c r="O65" s="13">
        <f t="shared" si="24"/>
        <v>6998560</v>
      </c>
      <c r="P65" s="22"/>
      <c r="Q65" s="1"/>
      <c r="R65" s="1"/>
      <c r="S65" s="1"/>
    </row>
    <row r="66" spans="1:19" s="5" customFormat="1" ht="21" hidden="1" x14ac:dyDescent="0.25">
      <c r="A66" s="8" t="s">
        <v>68</v>
      </c>
      <c r="B66" s="3" t="s">
        <v>69</v>
      </c>
      <c r="C66" s="23"/>
      <c r="D66" s="4"/>
      <c r="E66" s="4"/>
      <c r="F66" s="4"/>
      <c r="G66" s="22"/>
      <c r="H66" s="13">
        <f>H67</f>
        <v>6640000</v>
      </c>
      <c r="I66" s="13">
        <f t="shared" ref="I66:O66" si="25">I67</f>
        <v>6241223.71</v>
      </c>
      <c r="J66" s="13">
        <f t="shared" si="25"/>
        <v>3230070.1</v>
      </c>
      <c r="K66" s="13">
        <f t="shared" si="25"/>
        <v>3230061.1300000004</v>
      </c>
      <c r="L66" s="13">
        <f t="shared" si="25"/>
        <v>7638423.5</v>
      </c>
      <c r="M66" s="13">
        <f t="shared" si="25"/>
        <v>7165214.9299999997</v>
      </c>
      <c r="N66" s="13">
        <f t="shared" si="25"/>
        <v>6998560</v>
      </c>
      <c r="O66" s="13">
        <f t="shared" si="25"/>
        <v>6998560</v>
      </c>
      <c r="P66" s="22"/>
      <c r="Q66" s="1"/>
      <c r="R66" s="1"/>
      <c r="S66" s="1"/>
    </row>
    <row r="67" spans="1:19" s="5" customFormat="1" ht="30.75" hidden="1" customHeight="1" x14ac:dyDescent="0.25">
      <c r="A67" s="8"/>
      <c r="B67" s="3"/>
      <c r="C67" s="23" t="s">
        <v>27</v>
      </c>
      <c r="D67" s="4" t="s">
        <v>26</v>
      </c>
      <c r="E67" s="4"/>
      <c r="F67" s="4"/>
      <c r="G67" s="22"/>
      <c r="H67" s="13">
        <f>H68+H69</f>
        <v>6640000</v>
      </c>
      <c r="I67" s="13">
        <f t="shared" ref="I67:O67" si="26">I68+I69</f>
        <v>6241223.71</v>
      </c>
      <c r="J67" s="13">
        <f t="shared" si="26"/>
        <v>3230070.1</v>
      </c>
      <c r="K67" s="13">
        <f t="shared" si="26"/>
        <v>3230061.1300000004</v>
      </c>
      <c r="L67" s="13">
        <f t="shared" si="26"/>
        <v>7638423.5</v>
      </c>
      <c r="M67" s="13">
        <f t="shared" si="26"/>
        <v>7165214.9299999997</v>
      </c>
      <c r="N67" s="13">
        <f t="shared" si="26"/>
        <v>6998560</v>
      </c>
      <c r="O67" s="13">
        <f t="shared" si="26"/>
        <v>6998560</v>
      </c>
      <c r="P67" s="22"/>
      <c r="Q67" s="1"/>
      <c r="R67" s="1"/>
      <c r="S67" s="1"/>
    </row>
    <row r="68" spans="1:19" s="5" customFormat="1" ht="32.25" hidden="1" customHeight="1" x14ac:dyDescent="0.25">
      <c r="A68" s="3"/>
      <c r="B68" s="3"/>
      <c r="C68" s="23" t="s">
        <v>27</v>
      </c>
      <c r="D68" s="4" t="s">
        <v>26</v>
      </c>
      <c r="E68" s="4" t="s">
        <v>19</v>
      </c>
      <c r="F68" s="4" t="s">
        <v>29</v>
      </c>
      <c r="G68" s="22">
        <v>244</v>
      </c>
      <c r="H68" s="13">
        <v>1750000</v>
      </c>
      <c r="I68" s="13">
        <v>1600000</v>
      </c>
      <c r="J68" s="13">
        <v>322062.40999999997</v>
      </c>
      <c r="K68" s="13">
        <v>322062.40999999997</v>
      </c>
      <c r="L68" s="13">
        <v>1834423.5</v>
      </c>
      <c r="M68" s="13">
        <v>1707304.4</v>
      </c>
      <c r="N68" s="13">
        <v>1844560</v>
      </c>
      <c r="O68" s="13">
        <v>1844560</v>
      </c>
      <c r="P68" s="22"/>
      <c r="Q68" s="1"/>
      <c r="R68" s="1"/>
      <c r="S68" s="1"/>
    </row>
    <row r="69" spans="1:19" s="5" customFormat="1" ht="32.25" hidden="1" customHeight="1" x14ac:dyDescent="0.25">
      <c r="A69" s="3"/>
      <c r="B69" s="3"/>
      <c r="C69" s="23" t="s">
        <v>27</v>
      </c>
      <c r="D69" s="4" t="s">
        <v>26</v>
      </c>
      <c r="E69" s="4" t="s">
        <v>19</v>
      </c>
      <c r="F69" s="4" t="s">
        <v>29</v>
      </c>
      <c r="G69" s="22">
        <v>247</v>
      </c>
      <c r="H69" s="13">
        <v>4890000</v>
      </c>
      <c r="I69" s="13">
        <v>4641223.71</v>
      </c>
      <c r="J69" s="13">
        <v>2908007.69</v>
      </c>
      <c r="K69" s="13">
        <v>2907998.72</v>
      </c>
      <c r="L69" s="13">
        <v>5804000</v>
      </c>
      <c r="M69" s="13">
        <v>5457910.5300000003</v>
      </c>
      <c r="N69" s="13">
        <v>5154000</v>
      </c>
      <c r="O69" s="13">
        <v>5154000</v>
      </c>
      <c r="P69" s="22"/>
      <c r="Q69" s="1"/>
      <c r="R69" s="1"/>
      <c r="S69" s="1"/>
    </row>
    <row r="70" spans="1:19" s="5" customFormat="1" ht="61.5" hidden="1" customHeight="1" x14ac:dyDescent="0.25">
      <c r="A70" s="8" t="s">
        <v>71</v>
      </c>
      <c r="B70" s="3" t="s">
        <v>84</v>
      </c>
      <c r="C70" s="23"/>
      <c r="D70" s="4"/>
      <c r="E70" s="4"/>
      <c r="F70" s="4"/>
      <c r="G70" s="22"/>
      <c r="H70" s="13">
        <f>H71</f>
        <v>249900</v>
      </c>
      <c r="I70" s="13">
        <f t="shared" ref="I70:O71" si="27">I71</f>
        <v>249900</v>
      </c>
      <c r="J70" s="13">
        <f t="shared" si="27"/>
        <v>0</v>
      </c>
      <c r="K70" s="13">
        <f t="shared" si="27"/>
        <v>0</v>
      </c>
      <c r="L70" s="13">
        <f t="shared" si="27"/>
        <v>1594476.89</v>
      </c>
      <c r="M70" s="13">
        <f t="shared" si="27"/>
        <v>1586515.19</v>
      </c>
      <c r="N70" s="13">
        <f t="shared" si="27"/>
        <v>0</v>
      </c>
      <c r="O70" s="13">
        <f t="shared" si="27"/>
        <v>0</v>
      </c>
      <c r="P70" s="22"/>
      <c r="Q70" s="1"/>
      <c r="R70" s="1"/>
      <c r="S70" s="1"/>
    </row>
    <row r="71" spans="1:19" s="5" customFormat="1" ht="33" hidden="1" customHeight="1" x14ac:dyDescent="0.25">
      <c r="A71" s="3"/>
      <c r="B71" s="3"/>
      <c r="C71" s="23" t="s">
        <v>27</v>
      </c>
      <c r="D71" s="4" t="s">
        <v>26</v>
      </c>
      <c r="E71" s="4"/>
      <c r="F71" s="4"/>
      <c r="G71" s="22"/>
      <c r="H71" s="13">
        <f>H72</f>
        <v>249900</v>
      </c>
      <c r="I71" s="13">
        <f t="shared" si="27"/>
        <v>249900</v>
      </c>
      <c r="J71" s="13">
        <f t="shared" si="27"/>
        <v>0</v>
      </c>
      <c r="K71" s="13">
        <f t="shared" si="27"/>
        <v>0</v>
      </c>
      <c r="L71" s="13">
        <f t="shared" si="27"/>
        <v>1594476.89</v>
      </c>
      <c r="M71" s="13">
        <f t="shared" si="27"/>
        <v>1586515.19</v>
      </c>
      <c r="N71" s="13">
        <f t="shared" si="27"/>
        <v>0</v>
      </c>
      <c r="O71" s="13">
        <f t="shared" si="27"/>
        <v>0</v>
      </c>
      <c r="P71" s="22"/>
      <c r="Q71" s="1"/>
      <c r="R71" s="1"/>
      <c r="S71" s="1"/>
    </row>
    <row r="72" spans="1:19" s="5" customFormat="1" ht="33" hidden="1" customHeight="1" x14ac:dyDescent="0.25">
      <c r="A72" s="3"/>
      <c r="B72" s="3"/>
      <c r="C72" s="23" t="s">
        <v>27</v>
      </c>
      <c r="D72" s="4" t="s">
        <v>26</v>
      </c>
      <c r="E72" s="4" t="s">
        <v>19</v>
      </c>
      <c r="F72" s="4" t="s">
        <v>85</v>
      </c>
      <c r="G72" s="22">
        <v>244</v>
      </c>
      <c r="H72" s="13">
        <v>249900</v>
      </c>
      <c r="I72" s="13">
        <v>249900</v>
      </c>
      <c r="J72" s="13">
        <v>0</v>
      </c>
      <c r="K72" s="13">
        <v>0</v>
      </c>
      <c r="L72" s="13">
        <v>1594476.89</v>
      </c>
      <c r="M72" s="13">
        <v>1586515.19</v>
      </c>
      <c r="N72" s="13">
        <v>0</v>
      </c>
      <c r="O72" s="13">
        <v>0</v>
      </c>
      <c r="P72" s="22"/>
      <c r="Q72" s="1"/>
      <c r="R72" s="1"/>
      <c r="S72" s="1"/>
    </row>
    <row r="73" spans="1:19" s="5" customFormat="1" ht="30.75" hidden="1" customHeight="1" x14ac:dyDescent="0.25">
      <c r="A73" s="3" t="s">
        <v>446</v>
      </c>
      <c r="B73" s="3" t="s">
        <v>458</v>
      </c>
      <c r="C73" s="23"/>
      <c r="D73" s="4"/>
      <c r="E73" s="4"/>
      <c r="F73" s="4"/>
      <c r="G73" s="22"/>
      <c r="H73" s="13">
        <f>H74</f>
        <v>818664.78</v>
      </c>
      <c r="I73" s="13">
        <f t="shared" ref="I73:O74" si="28">I74</f>
        <v>818664.78</v>
      </c>
      <c r="J73" s="13">
        <f t="shared" si="28"/>
        <v>0</v>
      </c>
      <c r="K73" s="13">
        <f t="shared" si="28"/>
        <v>0</v>
      </c>
      <c r="L73" s="13">
        <f t="shared" si="28"/>
        <v>0</v>
      </c>
      <c r="M73" s="13">
        <f t="shared" si="28"/>
        <v>0</v>
      </c>
      <c r="N73" s="13">
        <f t="shared" si="28"/>
        <v>0</v>
      </c>
      <c r="O73" s="13">
        <f t="shared" si="28"/>
        <v>0</v>
      </c>
      <c r="P73" s="22"/>
      <c r="Q73" s="1"/>
      <c r="R73" s="1"/>
      <c r="S73" s="1"/>
    </row>
    <row r="74" spans="1:19" s="5" customFormat="1" ht="33" hidden="1" customHeight="1" x14ac:dyDescent="0.25">
      <c r="A74" s="3"/>
      <c r="B74" s="3"/>
      <c r="C74" s="23" t="s">
        <v>27</v>
      </c>
      <c r="D74" s="4" t="s">
        <v>26</v>
      </c>
      <c r="E74" s="4"/>
      <c r="F74" s="4"/>
      <c r="G74" s="22"/>
      <c r="H74" s="13">
        <f>H75</f>
        <v>818664.78</v>
      </c>
      <c r="I74" s="13">
        <f t="shared" si="28"/>
        <v>818664.78</v>
      </c>
      <c r="J74" s="13">
        <f t="shared" si="28"/>
        <v>0</v>
      </c>
      <c r="K74" s="13">
        <f t="shared" si="28"/>
        <v>0</v>
      </c>
      <c r="L74" s="13">
        <f t="shared" si="28"/>
        <v>0</v>
      </c>
      <c r="M74" s="13">
        <f t="shared" si="28"/>
        <v>0</v>
      </c>
      <c r="N74" s="13">
        <f t="shared" si="28"/>
        <v>0</v>
      </c>
      <c r="O74" s="13">
        <f t="shared" si="28"/>
        <v>0</v>
      </c>
      <c r="P74" s="22"/>
      <c r="Q74" s="1"/>
      <c r="R74" s="1"/>
      <c r="S74" s="1"/>
    </row>
    <row r="75" spans="1:19" s="5" customFormat="1" ht="36.75" customHeight="1" x14ac:dyDescent="0.25">
      <c r="A75" s="3"/>
      <c r="B75" s="3"/>
      <c r="C75" s="23" t="s">
        <v>27</v>
      </c>
      <c r="D75" s="4" t="s">
        <v>26</v>
      </c>
      <c r="E75" s="4" t="s">
        <v>19</v>
      </c>
      <c r="F75" s="4" t="s">
        <v>444</v>
      </c>
      <c r="G75" s="22">
        <v>244</v>
      </c>
      <c r="H75" s="13">
        <v>818664.78</v>
      </c>
      <c r="I75" s="13">
        <v>818664.78</v>
      </c>
      <c r="J75" s="13">
        <v>0</v>
      </c>
      <c r="K75" s="13">
        <v>0</v>
      </c>
      <c r="L75" s="13">
        <v>0</v>
      </c>
      <c r="M75" s="13">
        <v>0</v>
      </c>
      <c r="N75" s="13">
        <v>0</v>
      </c>
      <c r="O75" s="13">
        <v>0</v>
      </c>
      <c r="P75" s="22"/>
      <c r="Q75" s="1"/>
      <c r="R75" s="1"/>
      <c r="S75" s="1"/>
    </row>
    <row r="76" spans="1:19" s="5" customFormat="1" ht="72" hidden="1" x14ac:dyDescent="0.25">
      <c r="A76" s="9" t="s">
        <v>16</v>
      </c>
      <c r="B76" s="18" t="s">
        <v>30</v>
      </c>
      <c r="C76" s="23"/>
      <c r="D76" s="4"/>
      <c r="E76" s="4"/>
      <c r="F76" s="4"/>
      <c r="G76" s="22"/>
      <c r="H76" s="21">
        <f>H78</f>
        <v>12363951.02</v>
      </c>
      <c r="I76" s="21">
        <f t="shared" ref="I76:O76" si="29">I78</f>
        <v>11381217.539999999</v>
      </c>
      <c r="J76" s="21">
        <f t="shared" si="29"/>
        <v>2384363.42</v>
      </c>
      <c r="K76" s="21">
        <f t="shared" si="29"/>
        <v>2384363.42</v>
      </c>
      <c r="L76" s="21">
        <f t="shared" si="29"/>
        <v>10742326.02</v>
      </c>
      <c r="M76" s="21">
        <f t="shared" si="29"/>
        <v>10496392.649999999</v>
      </c>
      <c r="N76" s="21">
        <f t="shared" si="29"/>
        <v>1726000</v>
      </c>
      <c r="O76" s="21">
        <f t="shared" si="29"/>
        <v>1726000</v>
      </c>
      <c r="P76" s="22"/>
      <c r="Q76" s="1"/>
      <c r="R76" s="1"/>
      <c r="S76" s="1"/>
    </row>
    <row r="77" spans="1:19" s="5" customFormat="1" hidden="1" x14ac:dyDescent="0.25">
      <c r="A77" s="3"/>
      <c r="B77" s="3"/>
      <c r="C77" s="23"/>
      <c r="D77" s="4"/>
      <c r="E77" s="4"/>
      <c r="F77" s="4"/>
      <c r="G77" s="22"/>
      <c r="H77" s="13"/>
      <c r="I77" s="13"/>
      <c r="J77" s="13"/>
      <c r="K77" s="13"/>
      <c r="L77" s="13"/>
      <c r="M77" s="13"/>
      <c r="N77" s="13"/>
      <c r="O77" s="13"/>
      <c r="P77" s="22"/>
      <c r="Q77" s="1"/>
      <c r="R77" s="1"/>
      <c r="S77" s="1"/>
    </row>
    <row r="78" spans="1:19" s="5" customFormat="1" ht="31.5" x14ac:dyDescent="0.25">
      <c r="A78" s="3"/>
      <c r="B78" s="3"/>
      <c r="C78" s="23" t="s">
        <v>27</v>
      </c>
      <c r="D78" s="4" t="s">
        <v>26</v>
      </c>
      <c r="E78" s="4"/>
      <c r="F78" s="4"/>
      <c r="G78" s="22"/>
      <c r="H78" s="13">
        <f>H79+H83</f>
        <v>12363951.02</v>
      </c>
      <c r="I78" s="13">
        <f t="shared" ref="I78:O78" si="30">I79+I83</f>
        <v>11381217.539999999</v>
      </c>
      <c r="J78" s="13">
        <f t="shared" si="30"/>
        <v>2384363.42</v>
      </c>
      <c r="K78" s="13">
        <f t="shared" si="30"/>
        <v>2384363.42</v>
      </c>
      <c r="L78" s="13">
        <f t="shared" si="30"/>
        <v>10742326.02</v>
      </c>
      <c r="M78" s="13">
        <f t="shared" si="30"/>
        <v>10496392.649999999</v>
      </c>
      <c r="N78" s="13">
        <f t="shared" si="30"/>
        <v>1726000</v>
      </c>
      <c r="O78" s="13">
        <f t="shared" si="30"/>
        <v>1726000</v>
      </c>
      <c r="P78" s="22"/>
      <c r="Q78" s="1"/>
      <c r="R78" s="1"/>
      <c r="S78" s="1"/>
    </row>
    <row r="79" spans="1:19" s="5" customFormat="1" ht="63" x14ac:dyDescent="0.25">
      <c r="A79" s="8" t="s">
        <v>68</v>
      </c>
      <c r="B79" s="8" t="s">
        <v>70</v>
      </c>
      <c r="C79" s="23"/>
      <c r="D79" s="4"/>
      <c r="E79" s="4"/>
      <c r="F79" s="4"/>
      <c r="G79" s="22"/>
      <c r="H79" s="13">
        <f>H80</f>
        <v>1790051.02</v>
      </c>
      <c r="I79" s="13">
        <f t="shared" ref="I79:O79" si="31">I80</f>
        <v>1790051.02</v>
      </c>
      <c r="J79" s="13">
        <f t="shared" si="31"/>
        <v>2384363.42</v>
      </c>
      <c r="K79" s="13">
        <f t="shared" si="31"/>
        <v>2384363.42</v>
      </c>
      <c r="L79" s="13">
        <f t="shared" si="31"/>
        <v>6111326.0199999996</v>
      </c>
      <c r="M79" s="13">
        <f t="shared" si="31"/>
        <v>6111326.0199999996</v>
      </c>
      <c r="N79" s="13">
        <f t="shared" si="31"/>
        <v>1726000</v>
      </c>
      <c r="O79" s="13">
        <f t="shared" si="31"/>
        <v>1726000</v>
      </c>
      <c r="P79" s="22"/>
      <c r="Q79" s="1"/>
      <c r="R79" s="1"/>
      <c r="S79" s="1"/>
    </row>
    <row r="80" spans="1:19" s="5" customFormat="1" ht="31.5" customHeight="1" x14ac:dyDescent="0.25">
      <c r="A80" s="3"/>
      <c r="B80" s="3"/>
      <c r="C80" s="23" t="s">
        <v>27</v>
      </c>
      <c r="D80" s="4" t="s">
        <v>26</v>
      </c>
      <c r="E80" s="4"/>
      <c r="F80" s="4"/>
      <c r="G80" s="22"/>
      <c r="H80" s="13">
        <f>H81+H82</f>
        <v>1790051.02</v>
      </c>
      <c r="I80" s="13">
        <f t="shared" ref="I80:O80" si="32">I81+I82</f>
        <v>1790051.02</v>
      </c>
      <c r="J80" s="13">
        <f t="shared" si="32"/>
        <v>2384363.42</v>
      </c>
      <c r="K80" s="13">
        <f t="shared" si="32"/>
        <v>2384363.42</v>
      </c>
      <c r="L80" s="13">
        <f t="shared" si="32"/>
        <v>6111326.0199999996</v>
      </c>
      <c r="M80" s="13">
        <f t="shared" si="32"/>
        <v>6111326.0199999996</v>
      </c>
      <c r="N80" s="13">
        <f t="shared" si="32"/>
        <v>1726000</v>
      </c>
      <c r="O80" s="13">
        <f t="shared" si="32"/>
        <v>1726000</v>
      </c>
      <c r="P80" s="22"/>
      <c r="Q80" s="1"/>
      <c r="R80" s="1"/>
      <c r="S80" s="1"/>
    </row>
    <row r="81" spans="1:19" s="5" customFormat="1" ht="33" hidden="1" customHeight="1" x14ac:dyDescent="0.25">
      <c r="A81" s="3"/>
      <c r="B81" s="3"/>
      <c r="C81" s="23"/>
      <c r="D81" s="4"/>
      <c r="E81" s="4"/>
      <c r="F81" s="4"/>
      <c r="G81" s="22"/>
      <c r="H81" s="13"/>
      <c r="I81" s="13"/>
      <c r="J81" s="13"/>
      <c r="K81" s="13"/>
      <c r="L81" s="13"/>
      <c r="M81" s="13"/>
      <c r="N81" s="13"/>
      <c r="O81" s="13"/>
      <c r="P81" s="22"/>
      <c r="Q81" s="1"/>
      <c r="R81" s="1"/>
      <c r="S81" s="1"/>
    </row>
    <row r="82" spans="1:19" s="5" customFormat="1" ht="29.25" customHeight="1" x14ac:dyDescent="0.25">
      <c r="A82" s="3"/>
      <c r="B82" s="3"/>
      <c r="C82" s="23" t="s">
        <v>27</v>
      </c>
      <c r="D82" s="4" t="s">
        <v>26</v>
      </c>
      <c r="E82" s="4" t="s">
        <v>19</v>
      </c>
      <c r="F82" s="4" t="s">
        <v>20</v>
      </c>
      <c r="G82" s="22">
        <v>244</v>
      </c>
      <c r="H82" s="13">
        <v>1790051.02</v>
      </c>
      <c r="I82" s="13">
        <v>1790051.02</v>
      </c>
      <c r="J82" s="13">
        <v>2384363.42</v>
      </c>
      <c r="K82" s="13">
        <v>2384363.42</v>
      </c>
      <c r="L82" s="13">
        <v>6111326.0199999996</v>
      </c>
      <c r="M82" s="13">
        <v>6111326.0199999996</v>
      </c>
      <c r="N82" s="13">
        <v>1726000</v>
      </c>
      <c r="O82" s="13">
        <v>1726000</v>
      </c>
      <c r="P82" s="22"/>
      <c r="Q82" s="1"/>
      <c r="R82" s="1"/>
      <c r="S82" s="1"/>
    </row>
    <row r="83" spans="1:19" s="5" customFormat="1" ht="63" customHeight="1" x14ac:dyDescent="0.25">
      <c r="A83" s="8" t="s">
        <v>71</v>
      </c>
      <c r="B83" s="3" t="s">
        <v>80</v>
      </c>
      <c r="C83" s="23"/>
      <c r="D83" s="4"/>
      <c r="E83" s="4"/>
      <c r="F83" s="4"/>
      <c r="G83" s="22"/>
      <c r="H83" s="13">
        <f>H85</f>
        <v>10573900</v>
      </c>
      <c r="I83" s="13">
        <f t="shared" ref="I83:O83" si="33">I85</f>
        <v>9591166.5199999996</v>
      </c>
      <c r="J83" s="13">
        <f t="shared" si="33"/>
        <v>0</v>
      </c>
      <c r="K83" s="13">
        <f t="shared" si="33"/>
        <v>0</v>
      </c>
      <c r="L83" s="13">
        <f t="shared" si="33"/>
        <v>4631000</v>
      </c>
      <c r="M83" s="13">
        <f t="shared" si="33"/>
        <v>4385066.63</v>
      </c>
      <c r="N83" s="13">
        <f t="shared" si="33"/>
        <v>0</v>
      </c>
      <c r="O83" s="13">
        <f t="shared" si="33"/>
        <v>0</v>
      </c>
      <c r="P83" s="22"/>
      <c r="Q83" s="1"/>
      <c r="R83" s="1"/>
      <c r="S83" s="1"/>
    </row>
    <row r="84" spans="1:19" s="5" customFormat="1" ht="31.5" x14ac:dyDescent="0.25">
      <c r="A84" s="8"/>
      <c r="B84" s="3"/>
      <c r="C84" s="23" t="s">
        <v>27</v>
      </c>
      <c r="D84" s="4" t="s">
        <v>26</v>
      </c>
      <c r="E84" s="4"/>
      <c r="F84" s="4"/>
      <c r="G84" s="22"/>
      <c r="H84" s="13">
        <f>H85</f>
        <v>10573900</v>
      </c>
      <c r="I84" s="13">
        <f t="shared" ref="I84:O84" si="34">I85</f>
        <v>9591166.5199999996</v>
      </c>
      <c r="J84" s="13">
        <f t="shared" si="34"/>
        <v>0</v>
      </c>
      <c r="K84" s="13">
        <f t="shared" si="34"/>
        <v>0</v>
      </c>
      <c r="L84" s="13">
        <f t="shared" si="34"/>
        <v>4631000</v>
      </c>
      <c r="M84" s="13">
        <f t="shared" si="34"/>
        <v>4385066.63</v>
      </c>
      <c r="N84" s="13">
        <f t="shared" si="34"/>
        <v>0</v>
      </c>
      <c r="O84" s="13">
        <f t="shared" si="34"/>
        <v>0</v>
      </c>
      <c r="P84" s="22"/>
      <c r="Q84" s="1"/>
      <c r="R84" s="1"/>
      <c r="S84" s="1"/>
    </row>
    <row r="85" spans="1:19" s="5" customFormat="1" ht="35.25" customHeight="1" x14ac:dyDescent="0.25">
      <c r="A85" s="3"/>
      <c r="B85" s="3"/>
      <c r="C85" s="23" t="s">
        <v>27</v>
      </c>
      <c r="D85" s="4" t="s">
        <v>26</v>
      </c>
      <c r="E85" s="4" t="s">
        <v>81</v>
      </c>
      <c r="F85" s="4" t="s">
        <v>82</v>
      </c>
      <c r="G85" s="22">
        <v>244</v>
      </c>
      <c r="H85" s="13">
        <v>10573900</v>
      </c>
      <c r="I85" s="13">
        <v>9591166.5199999996</v>
      </c>
      <c r="J85" s="13">
        <v>0</v>
      </c>
      <c r="K85" s="13">
        <v>0</v>
      </c>
      <c r="L85" s="13">
        <v>4631000</v>
      </c>
      <c r="M85" s="13">
        <v>4385066.63</v>
      </c>
      <c r="N85" s="13">
        <v>0</v>
      </c>
      <c r="O85" s="13">
        <v>0</v>
      </c>
      <c r="P85" s="22"/>
      <c r="Q85" s="1"/>
      <c r="R85" s="1"/>
      <c r="S85" s="1"/>
    </row>
    <row r="86" spans="1:19" s="5" customFormat="1" ht="36" x14ac:dyDescent="0.25">
      <c r="A86" s="9" t="s">
        <v>17</v>
      </c>
      <c r="B86" s="18" t="s">
        <v>31</v>
      </c>
      <c r="C86" s="23"/>
      <c r="D86" s="4"/>
      <c r="E86" s="4"/>
      <c r="F86" s="4"/>
      <c r="G86" s="22"/>
      <c r="H86" s="20">
        <f>H87</f>
        <v>58541172.200000003</v>
      </c>
      <c r="I86" s="20">
        <f t="shared" ref="I86:O86" si="35">I87</f>
        <v>58214366.149999999</v>
      </c>
      <c r="J86" s="20">
        <f t="shared" si="35"/>
        <v>1521708.7</v>
      </c>
      <c r="K86" s="20">
        <f t="shared" si="35"/>
        <v>743375.48</v>
      </c>
      <c r="L86" s="20">
        <f t="shared" si="35"/>
        <v>12764562.810000001</v>
      </c>
      <c r="M86" s="20">
        <f t="shared" si="35"/>
        <v>12761375.99</v>
      </c>
      <c r="N86" s="20">
        <f t="shared" si="35"/>
        <v>3031940</v>
      </c>
      <c r="O86" s="20">
        <f t="shared" si="35"/>
        <v>3031940</v>
      </c>
      <c r="P86" s="22"/>
      <c r="Q86" s="1"/>
      <c r="R86" s="1"/>
      <c r="S86" s="1"/>
    </row>
    <row r="87" spans="1:19" s="5" customFormat="1" ht="31.5" x14ac:dyDescent="0.25">
      <c r="A87" s="3"/>
      <c r="B87" s="3"/>
      <c r="C87" s="23" t="s">
        <v>27</v>
      </c>
      <c r="D87" s="4" t="s">
        <v>26</v>
      </c>
      <c r="E87" s="4"/>
      <c r="F87" s="4"/>
      <c r="G87" s="22"/>
      <c r="H87" s="13">
        <f>H90+H93+H99+H102+H105+H108+H111+H114+H117+H121+H124+H127+H130+H133+H136+H139+H142+H145+H148+H151+H163</f>
        <v>58541172.200000003</v>
      </c>
      <c r="I87" s="13">
        <f>I90+I93+I99+I102+I105+I108+I111+I114+I117+I121+I124+I127+I130+I133+I136+I139+I142+I145+I148+I151+I163</f>
        <v>58214366.149999999</v>
      </c>
      <c r="J87" s="13">
        <f>J90+J93+J99+J102+J105+J108+J111+J114+J117+J121+J124+J127+J130+J133+J136+J139+J142+J145+J148+J151+J163</f>
        <v>1521708.7</v>
      </c>
      <c r="K87" s="13">
        <f>K90+K93+K99+K102+K105+K108+K111+K114+K117+K121+K124+K127+K130+K133+K136+K139+K142+K145+K148+K151+K163</f>
        <v>743375.48</v>
      </c>
      <c r="L87" s="13">
        <f>L90+L93+L99+L102+L105+L108+L111+L114+L117+L121+L124+L127+L130+L133+L136+L139+L142+L145+L148+L151+L163+L115+L95</f>
        <v>12764562.810000001</v>
      </c>
      <c r="M87" s="13">
        <f>M90+M93+M99+M102+M105+M108+M111+M114+M117+M121+M124+M127+M130+M133+M136+M139+M142+M145+M148+M151+M163+M115+M95</f>
        <v>12761375.99</v>
      </c>
      <c r="N87" s="13">
        <f>N90+N93+N99+N102+N105+N108+N111+N114+N117+N121+N124+N127+N130+N133+N136+N139+N142+N145+N148+N151+N163</f>
        <v>3031940</v>
      </c>
      <c r="O87" s="13">
        <f>O90+O93+O99+O102+O105+O108+O111+O114+O117+O121+O124+O127+O130+O133+O136+O139+O142+O145+O148+O151+O163</f>
        <v>3031940</v>
      </c>
      <c r="P87" s="22"/>
      <c r="Q87" s="1"/>
      <c r="R87" s="1"/>
      <c r="S87" s="1"/>
    </row>
    <row r="88" spans="1:19" s="5" customFormat="1" ht="63" x14ac:dyDescent="0.25">
      <c r="A88" s="8" t="s">
        <v>68</v>
      </c>
      <c r="B88" s="8" t="s">
        <v>443</v>
      </c>
      <c r="C88" s="23"/>
      <c r="D88" s="4"/>
      <c r="E88" s="4"/>
      <c r="F88" s="4"/>
      <c r="G88" s="22"/>
      <c r="H88" s="13">
        <f>H89</f>
        <v>410000</v>
      </c>
      <c r="I88" s="13">
        <f t="shared" ref="I88:O89" si="36">I89</f>
        <v>410000</v>
      </c>
      <c r="J88" s="13">
        <f t="shared" si="36"/>
        <v>688750</v>
      </c>
      <c r="K88" s="13">
        <f t="shared" si="36"/>
        <v>671465</v>
      </c>
      <c r="L88" s="13">
        <f t="shared" si="36"/>
        <v>1420410.66</v>
      </c>
      <c r="M88" s="13">
        <f t="shared" si="36"/>
        <v>1420410.66</v>
      </c>
      <c r="N88" s="13">
        <f t="shared" si="36"/>
        <v>1487340</v>
      </c>
      <c r="O88" s="13">
        <f t="shared" si="36"/>
        <v>1487340</v>
      </c>
      <c r="P88" s="22"/>
      <c r="Q88" s="1"/>
      <c r="R88" s="1"/>
      <c r="S88" s="1"/>
    </row>
    <row r="89" spans="1:19" s="5" customFormat="1" ht="31.5" x14ac:dyDescent="0.25">
      <c r="A89" s="8"/>
      <c r="B89" s="8"/>
      <c r="C89" s="23" t="s">
        <v>27</v>
      </c>
      <c r="D89" s="4" t="s">
        <v>26</v>
      </c>
      <c r="E89" s="4"/>
      <c r="F89" s="4"/>
      <c r="G89" s="22"/>
      <c r="H89" s="13">
        <f>H90</f>
        <v>410000</v>
      </c>
      <c r="I89" s="13">
        <f t="shared" si="36"/>
        <v>410000</v>
      </c>
      <c r="J89" s="13">
        <f t="shared" si="36"/>
        <v>688750</v>
      </c>
      <c r="K89" s="13">
        <f t="shared" si="36"/>
        <v>671465</v>
      </c>
      <c r="L89" s="13">
        <f t="shared" si="36"/>
        <v>1420410.66</v>
      </c>
      <c r="M89" s="13">
        <f t="shared" si="36"/>
        <v>1420410.66</v>
      </c>
      <c r="N89" s="13">
        <f t="shared" si="36"/>
        <v>1487340</v>
      </c>
      <c r="O89" s="13">
        <f t="shared" si="36"/>
        <v>1487340</v>
      </c>
      <c r="P89" s="22"/>
      <c r="Q89" s="1"/>
      <c r="R89" s="1"/>
      <c r="S89" s="1"/>
    </row>
    <row r="90" spans="1:19" s="5" customFormat="1" ht="33" customHeight="1" x14ac:dyDescent="0.25">
      <c r="A90" s="3"/>
      <c r="B90" s="3"/>
      <c r="C90" s="23" t="s">
        <v>27</v>
      </c>
      <c r="D90" s="4" t="s">
        <v>26</v>
      </c>
      <c r="E90" s="4" t="s">
        <v>19</v>
      </c>
      <c r="F90" s="4" t="s">
        <v>179</v>
      </c>
      <c r="G90" s="22">
        <v>244</v>
      </c>
      <c r="H90" s="13">
        <v>410000</v>
      </c>
      <c r="I90" s="13">
        <v>410000</v>
      </c>
      <c r="J90" s="13">
        <v>688750</v>
      </c>
      <c r="K90" s="13">
        <v>671465</v>
      </c>
      <c r="L90" s="13">
        <v>1420410.66</v>
      </c>
      <c r="M90" s="13">
        <v>1420410.66</v>
      </c>
      <c r="N90" s="13">
        <v>1487340</v>
      </c>
      <c r="O90" s="13">
        <v>1487340</v>
      </c>
      <c r="P90" s="22"/>
      <c r="Q90" s="1"/>
      <c r="R90" s="1"/>
      <c r="S90" s="1"/>
    </row>
    <row r="91" spans="1:19" s="5" customFormat="1" ht="23.25" customHeight="1" x14ac:dyDescent="0.25">
      <c r="A91" s="8" t="s">
        <v>71</v>
      </c>
      <c r="B91" s="8" t="s">
        <v>434</v>
      </c>
      <c r="C91" s="23"/>
      <c r="D91" s="4"/>
      <c r="E91" s="4"/>
      <c r="F91" s="4"/>
      <c r="G91" s="22"/>
      <c r="H91" s="13">
        <f>H92</f>
        <v>0</v>
      </c>
      <c r="I91" s="13">
        <f t="shared" ref="I91:O92" si="37">I92</f>
        <v>0</v>
      </c>
      <c r="J91" s="13">
        <f t="shared" si="37"/>
        <v>71910.48</v>
      </c>
      <c r="K91" s="13">
        <f t="shared" si="37"/>
        <v>71910.48</v>
      </c>
      <c r="L91" s="13">
        <f t="shared" si="37"/>
        <v>388110.48</v>
      </c>
      <c r="M91" s="13">
        <f t="shared" si="37"/>
        <v>388110.48</v>
      </c>
      <c r="N91" s="13">
        <f t="shared" si="37"/>
        <v>544600</v>
      </c>
      <c r="O91" s="13">
        <f t="shared" si="37"/>
        <v>544600</v>
      </c>
      <c r="P91" s="22"/>
      <c r="Q91" s="1"/>
      <c r="R91" s="1"/>
      <c r="S91" s="1"/>
    </row>
    <row r="92" spans="1:19" s="5" customFormat="1" ht="31.5" customHeight="1" x14ac:dyDescent="0.25">
      <c r="A92" s="3"/>
      <c r="B92" s="3"/>
      <c r="C92" s="23" t="s">
        <v>27</v>
      </c>
      <c r="D92" s="4" t="s">
        <v>26</v>
      </c>
      <c r="E92" s="4"/>
      <c r="F92" s="4"/>
      <c r="G92" s="22"/>
      <c r="H92" s="13">
        <f>H93</f>
        <v>0</v>
      </c>
      <c r="I92" s="13">
        <f t="shared" si="37"/>
        <v>0</v>
      </c>
      <c r="J92" s="13">
        <f t="shared" si="37"/>
        <v>71910.48</v>
      </c>
      <c r="K92" s="13">
        <f t="shared" si="37"/>
        <v>71910.48</v>
      </c>
      <c r="L92" s="13">
        <f t="shared" si="37"/>
        <v>388110.48</v>
      </c>
      <c r="M92" s="13">
        <f t="shared" si="37"/>
        <v>388110.48</v>
      </c>
      <c r="N92" s="13">
        <f t="shared" si="37"/>
        <v>544600</v>
      </c>
      <c r="O92" s="13">
        <f t="shared" si="37"/>
        <v>544600</v>
      </c>
      <c r="P92" s="22"/>
      <c r="Q92" s="1"/>
      <c r="R92" s="1"/>
      <c r="S92" s="1"/>
    </row>
    <row r="93" spans="1:19" s="5" customFormat="1" ht="31.5" x14ac:dyDescent="0.25">
      <c r="A93" s="3"/>
      <c r="B93" s="3"/>
      <c r="C93" s="23" t="s">
        <v>27</v>
      </c>
      <c r="D93" s="4" t="s">
        <v>26</v>
      </c>
      <c r="E93" s="4" t="s">
        <v>19</v>
      </c>
      <c r="F93" s="4" t="s">
        <v>34</v>
      </c>
      <c r="G93" s="22">
        <v>244</v>
      </c>
      <c r="H93" s="13">
        <v>0</v>
      </c>
      <c r="I93" s="13">
        <v>0</v>
      </c>
      <c r="J93" s="13">
        <v>71910.48</v>
      </c>
      <c r="K93" s="13">
        <v>71910.48</v>
      </c>
      <c r="L93" s="13">
        <v>388110.48</v>
      </c>
      <c r="M93" s="13">
        <v>388110.48</v>
      </c>
      <c r="N93" s="13">
        <v>544600</v>
      </c>
      <c r="O93" s="13">
        <v>544600</v>
      </c>
      <c r="P93" s="22"/>
      <c r="Q93" s="1"/>
      <c r="R93" s="1"/>
      <c r="S93" s="1"/>
    </row>
    <row r="94" spans="1:19" s="5" customFormat="1" ht="73.5" customHeight="1" x14ac:dyDescent="0.25">
      <c r="A94" s="8" t="s">
        <v>47</v>
      </c>
      <c r="B94" s="3" t="s">
        <v>449</v>
      </c>
      <c r="C94" s="23"/>
      <c r="D94" s="4"/>
      <c r="E94" s="4"/>
      <c r="F94" s="4"/>
      <c r="G94" s="22"/>
      <c r="H94" s="13">
        <f>H95</f>
        <v>0</v>
      </c>
      <c r="I94" s="13">
        <f t="shared" ref="I94:O94" si="38">I95</f>
        <v>0</v>
      </c>
      <c r="J94" s="13">
        <f t="shared" si="38"/>
        <v>0</v>
      </c>
      <c r="K94" s="13">
        <f t="shared" si="38"/>
        <v>0</v>
      </c>
      <c r="L94" s="13">
        <f t="shared" si="38"/>
        <v>877560</v>
      </c>
      <c r="M94" s="13">
        <f t="shared" si="38"/>
        <v>877560</v>
      </c>
      <c r="N94" s="13">
        <f t="shared" si="38"/>
        <v>0</v>
      </c>
      <c r="O94" s="13">
        <f t="shared" si="38"/>
        <v>0</v>
      </c>
      <c r="P94" s="22"/>
      <c r="Q94" s="1"/>
      <c r="R94" s="1"/>
      <c r="S94" s="1"/>
    </row>
    <row r="95" spans="1:19" s="5" customFormat="1" ht="32.25" customHeight="1" x14ac:dyDescent="0.25">
      <c r="A95" s="3"/>
      <c r="B95" s="3"/>
      <c r="C95" s="23" t="s">
        <v>27</v>
      </c>
      <c r="D95" s="4" t="s">
        <v>26</v>
      </c>
      <c r="E95" s="4"/>
      <c r="F95" s="4"/>
      <c r="G95" s="22"/>
      <c r="H95" s="13">
        <f>H96</f>
        <v>0</v>
      </c>
      <c r="I95" s="13">
        <f t="shared" ref="I95:O95" si="39">I96</f>
        <v>0</v>
      </c>
      <c r="J95" s="13">
        <f t="shared" si="39"/>
        <v>0</v>
      </c>
      <c r="K95" s="13">
        <f t="shared" si="39"/>
        <v>0</v>
      </c>
      <c r="L95" s="13">
        <f t="shared" si="39"/>
        <v>877560</v>
      </c>
      <c r="M95" s="13">
        <f t="shared" si="39"/>
        <v>877560</v>
      </c>
      <c r="N95" s="13">
        <f t="shared" si="39"/>
        <v>0</v>
      </c>
      <c r="O95" s="13">
        <f t="shared" si="39"/>
        <v>0</v>
      </c>
      <c r="P95" s="22"/>
      <c r="Q95" s="1"/>
      <c r="R95" s="1"/>
      <c r="S95" s="1"/>
    </row>
    <row r="96" spans="1:19" s="5" customFormat="1" ht="33" customHeight="1" x14ac:dyDescent="0.25">
      <c r="A96" s="3"/>
      <c r="B96" s="3"/>
      <c r="C96" s="23" t="s">
        <v>27</v>
      </c>
      <c r="D96" s="4" t="s">
        <v>26</v>
      </c>
      <c r="E96" s="4" t="s">
        <v>19</v>
      </c>
      <c r="F96" s="4" t="s">
        <v>42</v>
      </c>
      <c r="G96" s="22">
        <v>244</v>
      </c>
      <c r="H96" s="13">
        <v>0</v>
      </c>
      <c r="I96" s="13">
        <v>0</v>
      </c>
      <c r="J96" s="13">
        <v>0</v>
      </c>
      <c r="K96" s="13">
        <v>0</v>
      </c>
      <c r="L96" s="13">
        <v>877560</v>
      </c>
      <c r="M96" s="13">
        <v>877560</v>
      </c>
      <c r="N96" s="13">
        <v>0</v>
      </c>
      <c r="O96" s="13">
        <v>0</v>
      </c>
      <c r="P96" s="22"/>
      <c r="Q96" s="1"/>
      <c r="R96" s="1"/>
      <c r="S96" s="1"/>
    </row>
    <row r="97" spans="1:19" s="5" customFormat="1" ht="63" customHeight="1" x14ac:dyDescent="0.25">
      <c r="A97" s="8" t="s">
        <v>49</v>
      </c>
      <c r="B97" s="3" t="s">
        <v>84</v>
      </c>
      <c r="C97" s="23"/>
      <c r="D97" s="4"/>
      <c r="E97" s="4"/>
      <c r="F97" s="4"/>
      <c r="G97" s="22"/>
      <c r="H97" s="13">
        <f>H98</f>
        <v>500000</v>
      </c>
      <c r="I97" s="13">
        <f t="shared" ref="I97:O98" si="40">I98</f>
        <v>477489.18</v>
      </c>
      <c r="J97" s="13">
        <f t="shared" si="40"/>
        <v>0</v>
      </c>
      <c r="K97" s="13">
        <f t="shared" si="40"/>
        <v>0</v>
      </c>
      <c r="L97" s="13">
        <f t="shared" si="40"/>
        <v>749970.94</v>
      </c>
      <c r="M97" s="13">
        <f t="shared" si="40"/>
        <v>748970.6</v>
      </c>
      <c r="N97" s="13">
        <f t="shared" si="40"/>
        <v>0</v>
      </c>
      <c r="O97" s="13">
        <f t="shared" si="40"/>
        <v>0</v>
      </c>
      <c r="P97" s="22"/>
      <c r="Q97" s="1"/>
      <c r="R97" s="1"/>
      <c r="S97" s="1"/>
    </row>
    <row r="98" spans="1:19" s="5" customFormat="1" ht="31.5" customHeight="1" x14ac:dyDescent="0.25">
      <c r="A98" s="8"/>
      <c r="B98" s="3"/>
      <c r="C98" s="23" t="s">
        <v>27</v>
      </c>
      <c r="D98" s="4" t="s">
        <v>26</v>
      </c>
      <c r="E98" s="4"/>
      <c r="F98" s="4"/>
      <c r="G98" s="22"/>
      <c r="H98" s="13">
        <f>H99</f>
        <v>500000</v>
      </c>
      <c r="I98" s="13">
        <f t="shared" si="40"/>
        <v>477489.18</v>
      </c>
      <c r="J98" s="13">
        <f t="shared" si="40"/>
        <v>0</v>
      </c>
      <c r="K98" s="13">
        <f t="shared" si="40"/>
        <v>0</v>
      </c>
      <c r="L98" s="13">
        <f t="shared" si="40"/>
        <v>749970.94</v>
      </c>
      <c r="M98" s="13">
        <f t="shared" si="40"/>
        <v>748970.6</v>
      </c>
      <c r="N98" s="13">
        <f t="shared" si="40"/>
        <v>0</v>
      </c>
      <c r="O98" s="13">
        <f t="shared" si="40"/>
        <v>0</v>
      </c>
      <c r="P98" s="22"/>
      <c r="Q98" s="1"/>
      <c r="R98" s="1"/>
      <c r="S98" s="1"/>
    </row>
    <row r="99" spans="1:19" s="5" customFormat="1" ht="30.75" customHeight="1" x14ac:dyDescent="0.25">
      <c r="A99" s="3"/>
      <c r="B99" s="3"/>
      <c r="C99" s="23" t="s">
        <v>27</v>
      </c>
      <c r="D99" s="4" t="s">
        <v>26</v>
      </c>
      <c r="E99" s="4" t="s">
        <v>19</v>
      </c>
      <c r="F99" s="4" t="s">
        <v>89</v>
      </c>
      <c r="G99" s="22">
        <v>244</v>
      </c>
      <c r="H99" s="13">
        <v>500000</v>
      </c>
      <c r="I99" s="13">
        <v>477489.18</v>
      </c>
      <c r="J99" s="13">
        <v>0</v>
      </c>
      <c r="K99" s="13">
        <v>0</v>
      </c>
      <c r="L99" s="13">
        <v>749970.94</v>
      </c>
      <c r="M99" s="13">
        <v>748970.6</v>
      </c>
      <c r="N99" s="13">
        <v>0</v>
      </c>
      <c r="O99" s="13">
        <v>0</v>
      </c>
      <c r="P99" s="22"/>
      <c r="Q99" s="1"/>
      <c r="R99" s="1"/>
      <c r="S99" s="1"/>
    </row>
    <row r="100" spans="1:19" s="5" customFormat="1" ht="62.25" customHeight="1" x14ac:dyDescent="0.25">
      <c r="A100" s="8" t="s">
        <v>51</v>
      </c>
      <c r="B100" s="3" t="s">
        <v>435</v>
      </c>
      <c r="C100" s="23"/>
      <c r="D100" s="4"/>
      <c r="E100" s="4"/>
      <c r="F100" s="4"/>
      <c r="G100" s="22"/>
      <c r="H100" s="13">
        <f>H101</f>
        <v>0</v>
      </c>
      <c r="I100" s="13">
        <f t="shared" ref="I100:O101" si="41">I101</f>
        <v>0</v>
      </c>
      <c r="J100" s="13">
        <f t="shared" si="41"/>
        <v>172471.91</v>
      </c>
      <c r="K100" s="13">
        <f t="shared" si="41"/>
        <v>0</v>
      </c>
      <c r="L100" s="13">
        <f t="shared" si="41"/>
        <v>1724670.2</v>
      </c>
      <c r="M100" s="13">
        <f t="shared" si="41"/>
        <v>1724670.2</v>
      </c>
      <c r="N100" s="13">
        <f t="shared" si="41"/>
        <v>0</v>
      </c>
      <c r="O100" s="13">
        <f t="shared" si="41"/>
        <v>0</v>
      </c>
      <c r="P100" s="22"/>
      <c r="Q100" s="1"/>
      <c r="R100" s="1"/>
      <c r="S100" s="1"/>
    </row>
    <row r="101" spans="1:19" s="5" customFormat="1" ht="32.25" customHeight="1" x14ac:dyDescent="0.25">
      <c r="A101" s="8"/>
      <c r="B101" s="3"/>
      <c r="C101" s="23" t="s">
        <v>27</v>
      </c>
      <c r="D101" s="4" t="s">
        <v>26</v>
      </c>
      <c r="E101" s="4"/>
      <c r="F101" s="4"/>
      <c r="G101" s="22"/>
      <c r="H101" s="13">
        <f>H102</f>
        <v>0</v>
      </c>
      <c r="I101" s="13">
        <f t="shared" si="41"/>
        <v>0</v>
      </c>
      <c r="J101" s="13">
        <f t="shared" si="41"/>
        <v>172471.91</v>
      </c>
      <c r="K101" s="13">
        <f t="shared" si="41"/>
        <v>0</v>
      </c>
      <c r="L101" s="13">
        <f t="shared" si="41"/>
        <v>1724670.2</v>
      </c>
      <c r="M101" s="13">
        <f t="shared" si="41"/>
        <v>1724670.2</v>
      </c>
      <c r="N101" s="13">
        <f t="shared" si="41"/>
        <v>0</v>
      </c>
      <c r="O101" s="13">
        <f t="shared" si="41"/>
        <v>0</v>
      </c>
      <c r="P101" s="22"/>
      <c r="Q101" s="1"/>
      <c r="R101" s="1"/>
      <c r="S101" s="1"/>
    </row>
    <row r="102" spans="1:19" s="5" customFormat="1" ht="31.5" customHeight="1" x14ac:dyDescent="0.25">
      <c r="A102" s="3"/>
      <c r="B102" s="3"/>
      <c r="C102" s="23" t="s">
        <v>27</v>
      </c>
      <c r="D102" s="4" t="s">
        <v>26</v>
      </c>
      <c r="E102" s="4" t="s">
        <v>19</v>
      </c>
      <c r="F102" s="4" t="s">
        <v>38</v>
      </c>
      <c r="G102" s="22">
        <v>244</v>
      </c>
      <c r="H102" s="13">
        <v>0</v>
      </c>
      <c r="I102" s="13">
        <v>0</v>
      </c>
      <c r="J102" s="13">
        <v>172471.91</v>
      </c>
      <c r="K102" s="13">
        <v>0</v>
      </c>
      <c r="L102" s="13">
        <v>1724670.2</v>
      </c>
      <c r="M102" s="13">
        <v>1724670.2</v>
      </c>
      <c r="N102" s="13">
        <v>0</v>
      </c>
      <c r="O102" s="13">
        <v>0</v>
      </c>
      <c r="P102" s="22"/>
      <c r="Q102" s="1"/>
      <c r="R102" s="1"/>
      <c r="S102" s="1"/>
    </row>
    <row r="103" spans="1:19" s="5" customFormat="1" ht="73.5" customHeight="1" x14ac:dyDescent="0.25">
      <c r="A103" s="19" t="s">
        <v>53</v>
      </c>
      <c r="B103" s="8" t="s">
        <v>436</v>
      </c>
      <c r="C103" s="23"/>
      <c r="D103" s="4"/>
      <c r="E103" s="4"/>
      <c r="F103" s="4"/>
      <c r="G103" s="22"/>
      <c r="H103" s="13">
        <f>H104</f>
        <v>0</v>
      </c>
      <c r="I103" s="13">
        <f t="shared" ref="I103:O104" si="42">I104</f>
        <v>0</v>
      </c>
      <c r="J103" s="13">
        <f t="shared" si="42"/>
        <v>148305.42000000001</v>
      </c>
      <c r="K103" s="13">
        <f t="shared" si="42"/>
        <v>0</v>
      </c>
      <c r="L103" s="13">
        <f t="shared" si="42"/>
        <v>1483048.8</v>
      </c>
      <c r="M103" s="13">
        <f t="shared" si="42"/>
        <v>1483048.8</v>
      </c>
      <c r="N103" s="13">
        <f t="shared" si="42"/>
        <v>0</v>
      </c>
      <c r="O103" s="13">
        <f t="shared" si="42"/>
        <v>0</v>
      </c>
      <c r="P103" s="22"/>
      <c r="Q103" s="1"/>
      <c r="R103" s="1"/>
      <c r="S103" s="1"/>
    </row>
    <row r="104" spans="1:19" s="5" customFormat="1" ht="31.5" customHeight="1" x14ac:dyDescent="0.25">
      <c r="A104" s="3"/>
      <c r="B104" s="3"/>
      <c r="C104" s="23" t="s">
        <v>27</v>
      </c>
      <c r="D104" s="4" t="s">
        <v>26</v>
      </c>
      <c r="E104" s="4"/>
      <c r="F104" s="4"/>
      <c r="G104" s="22"/>
      <c r="H104" s="13">
        <f>H105</f>
        <v>0</v>
      </c>
      <c r="I104" s="13">
        <f t="shared" si="42"/>
        <v>0</v>
      </c>
      <c r="J104" s="13">
        <f t="shared" si="42"/>
        <v>148305.42000000001</v>
      </c>
      <c r="K104" s="13">
        <f t="shared" si="42"/>
        <v>0</v>
      </c>
      <c r="L104" s="13">
        <f t="shared" si="42"/>
        <v>1483048.8</v>
      </c>
      <c r="M104" s="13">
        <f t="shared" si="42"/>
        <v>1483048.8</v>
      </c>
      <c r="N104" s="13">
        <f t="shared" si="42"/>
        <v>0</v>
      </c>
      <c r="O104" s="13">
        <f t="shared" si="42"/>
        <v>0</v>
      </c>
      <c r="P104" s="22"/>
      <c r="Q104" s="1"/>
      <c r="R104" s="1"/>
      <c r="S104" s="1"/>
    </row>
    <row r="105" spans="1:19" s="5" customFormat="1" ht="31.5" customHeight="1" x14ac:dyDescent="0.25">
      <c r="A105" s="3"/>
      <c r="B105" s="3"/>
      <c r="C105" s="23" t="s">
        <v>27</v>
      </c>
      <c r="D105" s="4" t="s">
        <v>26</v>
      </c>
      <c r="E105" s="4" t="s">
        <v>19</v>
      </c>
      <c r="F105" s="4" t="s">
        <v>39</v>
      </c>
      <c r="G105" s="22">
        <v>244</v>
      </c>
      <c r="H105" s="13">
        <v>0</v>
      </c>
      <c r="I105" s="13">
        <v>0</v>
      </c>
      <c r="J105" s="13">
        <v>148305.42000000001</v>
      </c>
      <c r="K105" s="13">
        <v>0</v>
      </c>
      <c r="L105" s="13">
        <v>1483048.8</v>
      </c>
      <c r="M105" s="13">
        <v>1483048.8</v>
      </c>
      <c r="N105" s="13">
        <v>0</v>
      </c>
      <c r="O105" s="13">
        <v>0</v>
      </c>
      <c r="P105" s="22"/>
      <c r="Q105" s="1"/>
      <c r="R105" s="1"/>
      <c r="S105" s="1"/>
    </row>
    <row r="106" spans="1:19" s="5" customFormat="1" ht="71.25" customHeight="1" x14ac:dyDescent="0.25">
      <c r="A106" s="8" t="s">
        <v>55</v>
      </c>
      <c r="B106" s="8" t="s">
        <v>437</v>
      </c>
      <c r="C106" s="23"/>
      <c r="D106" s="4"/>
      <c r="E106" s="4"/>
      <c r="F106" s="4"/>
      <c r="G106" s="22"/>
      <c r="H106" s="13">
        <f>H107</f>
        <v>0</v>
      </c>
      <c r="I106" s="13">
        <f t="shared" ref="I106:O107" si="43">I107</f>
        <v>0</v>
      </c>
      <c r="J106" s="13">
        <f t="shared" si="43"/>
        <v>172450</v>
      </c>
      <c r="K106" s="13">
        <f t="shared" si="43"/>
        <v>0</v>
      </c>
      <c r="L106" s="13">
        <f t="shared" si="43"/>
        <v>1724494.45</v>
      </c>
      <c r="M106" s="13">
        <f t="shared" si="43"/>
        <v>1724494.45</v>
      </c>
      <c r="N106" s="13">
        <f t="shared" si="43"/>
        <v>0</v>
      </c>
      <c r="O106" s="13">
        <f t="shared" si="43"/>
        <v>0</v>
      </c>
      <c r="P106" s="22"/>
      <c r="Q106" s="1"/>
      <c r="R106" s="1"/>
      <c r="S106" s="1"/>
    </row>
    <row r="107" spans="1:19" s="5" customFormat="1" ht="30.75" customHeight="1" x14ac:dyDescent="0.25">
      <c r="A107" s="8"/>
      <c r="B107" s="8"/>
      <c r="C107" s="23" t="s">
        <v>27</v>
      </c>
      <c r="D107" s="4" t="s">
        <v>26</v>
      </c>
      <c r="E107" s="4"/>
      <c r="F107" s="4"/>
      <c r="G107" s="22"/>
      <c r="H107" s="13">
        <f>H108</f>
        <v>0</v>
      </c>
      <c r="I107" s="13">
        <f t="shared" si="43"/>
        <v>0</v>
      </c>
      <c r="J107" s="13">
        <f t="shared" si="43"/>
        <v>172450</v>
      </c>
      <c r="K107" s="13">
        <f t="shared" si="43"/>
        <v>0</v>
      </c>
      <c r="L107" s="13">
        <f t="shared" si="43"/>
        <v>1724494.45</v>
      </c>
      <c r="M107" s="13">
        <f t="shared" si="43"/>
        <v>1724494.45</v>
      </c>
      <c r="N107" s="13">
        <f t="shared" si="43"/>
        <v>0</v>
      </c>
      <c r="O107" s="13">
        <f t="shared" si="43"/>
        <v>0</v>
      </c>
      <c r="P107" s="22"/>
      <c r="Q107" s="1"/>
      <c r="R107" s="1"/>
      <c r="S107" s="1"/>
    </row>
    <row r="108" spans="1:19" s="5" customFormat="1" ht="33" customHeight="1" x14ac:dyDescent="0.25">
      <c r="A108" s="3"/>
      <c r="B108" s="3"/>
      <c r="C108" s="23" t="s">
        <v>27</v>
      </c>
      <c r="D108" s="4" t="s">
        <v>26</v>
      </c>
      <c r="E108" s="4" t="s">
        <v>19</v>
      </c>
      <c r="F108" s="4" t="s">
        <v>40</v>
      </c>
      <c r="G108" s="22">
        <v>244</v>
      </c>
      <c r="H108" s="13">
        <v>0</v>
      </c>
      <c r="I108" s="13">
        <v>0</v>
      </c>
      <c r="J108" s="13">
        <v>172450</v>
      </c>
      <c r="K108" s="13">
        <v>0</v>
      </c>
      <c r="L108" s="13">
        <v>1724494.45</v>
      </c>
      <c r="M108" s="13">
        <v>1724494.45</v>
      </c>
      <c r="N108" s="13">
        <v>0</v>
      </c>
      <c r="O108" s="13">
        <v>0</v>
      </c>
      <c r="P108" s="22"/>
      <c r="Q108" s="1"/>
      <c r="R108" s="1"/>
      <c r="S108" s="1"/>
    </row>
    <row r="109" spans="1:19" s="5" customFormat="1" ht="81.75" customHeight="1" x14ac:dyDescent="0.25">
      <c r="A109" s="8" t="s">
        <v>57</v>
      </c>
      <c r="B109" s="3" t="s">
        <v>439</v>
      </c>
      <c r="C109" s="23"/>
      <c r="D109" s="4"/>
      <c r="E109" s="4"/>
      <c r="F109" s="4"/>
      <c r="G109" s="22"/>
      <c r="H109" s="13">
        <f>H110</f>
        <v>0</v>
      </c>
      <c r="I109" s="13">
        <f t="shared" ref="I109:O110" si="44">I110</f>
        <v>0</v>
      </c>
      <c r="J109" s="13">
        <f t="shared" si="44"/>
        <v>188265.72</v>
      </c>
      <c r="K109" s="13">
        <f t="shared" si="44"/>
        <v>0</v>
      </c>
      <c r="L109" s="13">
        <f t="shared" si="44"/>
        <v>1711510.32</v>
      </c>
      <c r="M109" s="13">
        <f t="shared" si="44"/>
        <v>1711510.32</v>
      </c>
      <c r="N109" s="13">
        <f t="shared" si="44"/>
        <v>0</v>
      </c>
      <c r="O109" s="13">
        <f t="shared" si="44"/>
        <v>0</v>
      </c>
      <c r="P109" s="22"/>
      <c r="Q109" s="1"/>
      <c r="R109" s="1"/>
      <c r="S109" s="1"/>
    </row>
    <row r="110" spans="1:19" s="5" customFormat="1" ht="32.25" customHeight="1" x14ac:dyDescent="0.25">
      <c r="A110" s="3"/>
      <c r="B110" s="3"/>
      <c r="C110" s="23" t="s">
        <v>27</v>
      </c>
      <c r="D110" s="4" t="s">
        <v>26</v>
      </c>
      <c r="E110" s="4"/>
      <c r="F110" s="4"/>
      <c r="G110" s="22"/>
      <c r="H110" s="13">
        <f>H111</f>
        <v>0</v>
      </c>
      <c r="I110" s="13">
        <f t="shared" si="44"/>
        <v>0</v>
      </c>
      <c r="J110" s="13">
        <f t="shared" si="44"/>
        <v>188265.72</v>
      </c>
      <c r="K110" s="13">
        <f t="shared" si="44"/>
        <v>0</v>
      </c>
      <c r="L110" s="13">
        <f t="shared" si="44"/>
        <v>1711510.32</v>
      </c>
      <c r="M110" s="13">
        <f t="shared" si="44"/>
        <v>1711510.32</v>
      </c>
      <c r="N110" s="13">
        <f t="shared" si="44"/>
        <v>0</v>
      </c>
      <c r="O110" s="13">
        <f t="shared" si="44"/>
        <v>0</v>
      </c>
      <c r="P110" s="22"/>
      <c r="Q110" s="1"/>
      <c r="R110" s="1"/>
      <c r="S110" s="1"/>
    </row>
    <row r="111" spans="1:19" s="5" customFormat="1" ht="30.75" customHeight="1" x14ac:dyDescent="0.25">
      <c r="A111" s="3"/>
      <c r="B111" s="3"/>
      <c r="C111" s="23" t="s">
        <v>27</v>
      </c>
      <c r="D111" s="4" t="s">
        <v>26</v>
      </c>
      <c r="E111" s="4" t="s">
        <v>19</v>
      </c>
      <c r="F111" s="4" t="s">
        <v>438</v>
      </c>
      <c r="G111" s="22">
        <v>244</v>
      </c>
      <c r="H111" s="13">
        <v>0</v>
      </c>
      <c r="I111" s="13">
        <v>0</v>
      </c>
      <c r="J111" s="13">
        <v>188265.72</v>
      </c>
      <c r="K111" s="13">
        <v>0</v>
      </c>
      <c r="L111" s="13">
        <v>1711510.32</v>
      </c>
      <c r="M111" s="13">
        <v>1711510.32</v>
      </c>
      <c r="N111" s="13">
        <v>0</v>
      </c>
      <c r="O111" s="13">
        <v>0</v>
      </c>
      <c r="P111" s="22"/>
      <c r="Q111" s="1"/>
      <c r="R111" s="1"/>
      <c r="S111" s="1"/>
    </row>
    <row r="112" spans="1:19" s="5" customFormat="1" ht="73.5" customHeight="1" x14ac:dyDescent="0.25">
      <c r="A112" s="8" t="s">
        <v>58</v>
      </c>
      <c r="B112" s="8" t="s">
        <v>440</v>
      </c>
      <c r="C112" s="23"/>
      <c r="D112" s="4"/>
      <c r="E112" s="4"/>
      <c r="F112" s="4"/>
      <c r="G112" s="22"/>
      <c r="H112" s="13">
        <f>H113</f>
        <v>0</v>
      </c>
      <c r="I112" s="13">
        <f t="shared" ref="I112:O113" si="45">I113</f>
        <v>0</v>
      </c>
      <c r="J112" s="13">
        <f t="shared" si="45"/>
        <v>79555.17</v>
      </c>
      <c r="K112" s="13">
        <f t="shared" si="45"/>
        <v>0</v>
      </c>
      <c r="L112" s="13">
        <f t="shared" si="45"/>
        <v>795545.3</v>
      </c>
      <c r="M112" s="13">
        <f t="shared" si="45"/>
        <v>793358.82</v>
      </c>
      <c r="N112" s="13">
        <f t="shared" si="45"/>
        <v>0</v>
      </c>
      <c r="O112" s="13">
        <f t="shared" si="45"/>
        <v>0</v>
      </c>
      <c r="P112" s="22"/>
      <c r="Q112" s="1"/>
      <c r="R112" s="1"/>
      <c r="S112" s="1"/>
    </row>
    <row r="113" spans="1:19" s="5" customFormat="1" ht="30.75" customHeight="1" x14ac:dyDescent="0.25">
      <c r="A113" s="8"/>
      <c r="B113" s="8"/>
      <c r="C113" s="23" t="s">
        <v>27</v>
      </c>
      <c r="D113" s="4" t="s">
        <v>26</v>
      </c>
      <c r="E113" s="4"/>
      <c r="F113" s="4"/>
      <c r="G113" s="22"/>
      <c r="H113" s="13">
        <f>H114</f>
        <v>0</v>
      </c>
      <c r="I113" s="13">
        <f t="shared" si="45"/>
        <v>0</v>
      </c>
      <c r="J113" s="13">
        <f t="shared" si="45"/>
        <v>79555.17</v>
      </c>
      <c r="K113" s="13">
        <f t="shared" si="45"/>
        <v>0</v>
      </c>
      <c r="L113" s="13">
        <f t="shared" si="45"/>
        <v>795545.3</v>
      </c>
      <c r="M113" s="13">
        <f t="shared" si="45"/>
        <v>793358.82</v>
      </c>
      <c r="N113" s="13">
        <f t="shared" si="45"/>
        <v>0</v>
      </c>
      <c r="O113" s="13">
        <f t="shared" si="45"/>
        <v>0</v>
      </c>
      <c r="P113" s="22"/>
      <c r="Q113" s="1"/>
      <c r="R113" s="1"/>
      <c r="S113" s="1"/>
    </row>
    <row r="114" spans="1:19" s="5" customFormat="1" ht="31.5" customHeight="1" x14ac:dyDescent="0.25">
      <c r="A114" s="3"/>
      <c r="B114" s="3"/>
      <c r="C114" s="23" t="s">
        <v>27</v>
      </c>
      <c r="D114" s="4" t="s">
        <v>26</v>
      </c>
      <c r="E114" s="4" t="s">
        <v>19</v>
      </c>
      <c r="F114" s="4" t="s">
        <v>292</v>
      </c>
      <c r="G114" s="22">
        <v>244</v>
      </c>
      <c r="H114" s="13">
        <v>0</v>
      </c>
      <c r="I114" s="13">
        <v>0</v>
      </c>
      <c r="J114" s="13">
        <v>79555.17</v>
      </c>
      <c r="K114" s="13">
        <v>0</v>
      </c>
      <c r="L114" s="13">
        <v>795545.3</v>
      </c>
      <c r="M114" s="13">
        <v>793358.82</v>
      </c>
      <c r="N114" s="13">
        <v>0</v>
      </c>
      <c r="O114" s="13">
        <v>0</v>
      </c>
      <c r="P114" s="22"/>
      <c r="Q114" s="1"/>
      <c r="R114" s="1"/>
      <c r="S114" s="1"/>
    </row>
    <row r="115" spans="1:19" s="5" customFormat="1" ht="81" customHeight="1" x14ac:dyDescent="0.25">
      <c r="A115" s="8" t="s">
        <v>450</v>
      </c>
      <c r="B115" s="3" t="s">
        <v>442</v>
      </c>
      <c r="C115" s="23"/>
      <c r="D115" s="4"/>
      <c r="E115" s="4"/>
      <c r="F115" s="4"/>
      <c r="G115" s="22"/>
      <c r="H115" s="13">
        <f>H116</f>
        <v>0</v>
      </c>
      <c r="I115" s="13">
        <f t="shared" ref="I115:O116" si="46">I116</f>
        <v>0</v>
      </c>
      <c r="J115" s="13">
        <f t="shared" si="46"/>
        <v>0</v>
      </c>
      <c r="K115" s="13">
        <f t="shared" si="46"/>
        <v>0</v>
      </c>
      <c r="L115" s="13">
        <f t="shared" si="46"/>
        <v>1889241.66</v>
      </c>
      <c r="M115" s="13">
        <f t="shared" si="46"/>
        <v>1889241.66</v>
      </c>
      <c r="N115" s="13">
        <f t="shared" si="46"/>
        <v>1000000</v>
      </c>
      <c r="O115" s="13">
        <f t="shared" si="46"/>
        <v>1000000</v>
      </c>
      <c r="P115" s="22"/>
      <c r="Q115" s="1"/>
      <c r="R115" s="1"/>
      <c r="S115" s="1"/>
    </row>
    <row r="116" spans="1:19" s="5" customFormat="1" ht="30.75" customHeight="1" x14ac:dyDescent="0.25">
      <c r="A116" s="3"/>
      <c r="B116" s="3"/>
      <c r="C116" s="23" t="s">
        <v>27</v>
      </c>
      <c r="D116" s="4" t="s">
        <v>26</v>
      </c>
      <c r="E116" s="4"/>
      <c r="F116" s="4"/>
      <c r="G116" s="22"/>
      <c r="H116" s="13">
        <f>H117</f>
        <v>0</v>
      </c>
      <c r="I116" s="13">
        <f t="shared" si="46"/>
        <v>0</v>
      </c>
      <c r="J116" s="13">
        <f t="shared" si="46"/>
        <v>0</v>
      </c>
      <c r="K116" s="13">
        <f t="shared" si="46"/>
        <v>0</v>
      </c>
      <c r="L116" s="13">
        <f>L118</f>
        <v>1889241.66</v>
      </c>
      <c r="M116" s="13">
        <f>M118</f>
        <v>1889241.66</v>
      </c>
      <c r="N116" s="13">
        <f t="shared" si="46"/>
        <v>1000000</v>
      </c>
      <c r="O116" s="13">
        <f t="shared" si="46"/>
        <v>1000000</v>
      </c>
      <c r="P116" s="22"/>
      <c r="Q116" s="1"/>
      <c r="R116" s="1"/>
      <c r="S116" s="1"/>
    </row>
    <row r="117" spans="1:19" s="5" customFormat="1" ht="32.25" customHeight="1" x14ac:dyDescent="0.25">
      <c r="A117" s="3"/>
      <c r="B117" s="3"/>
      <c r="C117" s="23" t="s">
        <v>27</v>
      </c>
      <c r="D117" s="4" t="s">
        <v>26</v>
      </c>
      <c r="E117" s="4" t="s">
        <v>19</v>
      </c>
      <c r="F117" s="4" t="s">
        <v>441</v>
      </c>
      <c r="G117" s="22">
        <v>244</v>
      </c>
      <c r="H117" s="13">
        <v>0</v>
      </c>
      <c r="I117" s="13">
        <v>0</v>
      </c>
      <c r="J117" s="13">
        <v>0</v>
      </c>
      <c r="K117" s="13">
        <v>0</v>
      </c>
      <c r="L117" s="13">
        <v>0</v>
      </c>
      <c r="M117" s="13">
        <v>0</v>
      </c>
      <c r="N117" s="13">
        <v>1000000</v>
      </c>
      <c r="O117" s="13">
        <v>1000000</v>
      </c>
      <c r="P117" s="22"/>
      <c r="Q117" s="1"/>
      <c r="R117" s="1"/>
      <c r="S117" s="1"/>
    </row>
    <row r="118" spans="1:19" s="5" customFormat="1" ht="32.25" customHeight="1" x14ac:dyDescent="0.25">
      <c r="A118" s="3"/>
      <c r="B118" s="3"/>
      <c r="C118" s="23" t="s">
        <v>27</v>
      </c>
      <c r="D118" s="4" t="s">
        <v>26</v>
      </c>
      <c r="E118" s="4" t="s">
        <v>19</v>
      </c>
      <c r="F118" s="4" t="s">
        <v>441</v>
      </c>
      <c r="G118" s="22">
        <v>243</v>
      </c>
      <c r="H118" s="13">
        <v>0</v>
      </c>
      <c r="I118" s="13">
        <v>0</v>
      </c>
      <c r="J118" s="13">
        <v>0</v>
      </c>
      <c r="K118" s="13">
        <v>0</v>
      </c>
      <c r="L118" s="13">
        <v>1889241.66</v>
      </c>
      <c r="M118" s="13">
        <v>1889241.66</v>
      </c>
      <c r="N118" s="13">
        <v>0</v>
      </c>
      <c r="O118" s="13">
        <v>0</v>
      </c>
      <c r="P118" s="22"/>
      <c r="Q118" s="1"/>
      <c r="R118" s="1"/>
      <c r="S118" s="1"/>
    </row>
    <row r="119" spans="1:19" s="5" customFormat="1" ht="66.75" customHeight="1" x14ac:dyDescent="0.25">
      <c r="A119" s="8" t="s">
        <v>424</v>
      </c>
      <c r="B119" s="8" t="s">
        <v>289</v>
      </c>
      <c r="C119" s="23"/>
      <c r="D119" s="4"/>
      <c r="E119" s="4"/>
      <c r="F119" s="4"/>
      <c r="G119" s="22"/>
      <c r="H119" s="13">
        <f>H120</f>
        <v>1465988.4</v>
      </c>
      <c r="I119" s="13">
        <f t="shared" ref="I119:O120" si="47">I120</f>
        <v>1465988.4</v>
      </c>
      <c r="J119" s="13">
        <f t="shared" si="47"/>
        <v>0</v>
      </c>
      <c r="K119" s="13">
        <f t="shared" si="47"/>
        <v>0</v>
      </c>
      <c r="L119" s="13">
        <f t="shared" si="47"/>
        <v>0</v>
      </c>
      <c r="M119" s="13">
        <f t="shared" si="47"/>
        <v>0</v>
      </c>
      <c r="N119" s="13">
        <f t="shared" si="47"/>
        <v>0</v>
      </c>
      <c r="O119" s="13">
        <f t="shared" si="47"/>
        <v>0</v>
      </c>
      <c r="P119" s="22"/>
      <c r="Q119" s="1"/>
      <c r="R119" s="1"/>
      <c r="S119" s="1"/>
    </row>
    <row r="120" spans="1:19" s="5" customFormat="1" ht="32.25" customHeight="1" x14ac:dyDescent="0.25">
      <c r="A120" s="8"/>
      <c r="B120" s="8"/>
      <c r="C120" s="23" t="s">
        <v>27</v>
      </c>
      <c r="D120" s="4" t="s">
        <v>26</v>
      </c>
      <c r="E120" s="4"/>
      <c r="F120" s="4"/>
      <c r="G120" s="22"/>
      <c r="H120" s="13">
        <f>H121</f>
        <v>1465988.4</v>
      </c>
      <c r="I120" s="13">
        <f t="shared" si="47"/>
        <v>1465988.4</v>
      </c>
      <c r="J120" s="13">
        <f t="shared" si="47"/>
        <v>0</v>
      </c>
      <c r="K120" s="13">
        <f t="shared" si="47"/>
        <v>0</v>
      </c>
      <c r="L120" s="13">
        <f t="shared" si="47"/>
        <v>0</v>
      </c>
      <c r="M120" s="13">
        <f t="shared" si="47"/>
        <v>0</v>
      </c>
      <c r="N120" s="13">
        <f t="shared" si="47"/>
        <v>0</v>
      </c>
      <c r="O120" s="13">
        <f t="shared" si="47"/>
        <v>0</v>
      </c>
      <c r="P120" s="22"/>
      <c r="Q120" s="1"/>
      <c r="R120" s="1"/>
      <c r="S120" s="1"/>
    </row>
    <row r="121" spans="1:19" s="5" customFormat="1" ht="32.25" customHeight="1" x14ac:dyDescent="0.25">
      <c r="A121" s="3"/>
      <c r="B121" s="3"/>
      <c r="C121" s="23" t="s">
        <v>27</v>
      </c>
      <c r="D121" s="4" t="s">
        <v>26</v>
      </c>
      <c r="E121" s="4" t="s">
        <v>19</v>
      </c>
      <c r="F121" s="4" t="s">
        <v>38</v>
      </c>
      <c r="G121" s="22">
        <v>244</v>
      </c>
      <c r="H121" s="13">
        <v>1465988.4</v>
      </c>
      <c r="I121" s="13">
        <v>1465988.4</v>
      </c>
      <c r="J121" s="13">
        <v>0</v>
      </c>
      <c r="K121" s="13">
        <v>0</v>
      </c>
      <c r="L121" s="13">
        <v>0</v>
      </c>
      <c r="M121" s="13">
        <v>0</v>
      </c>
      <c r="N121" s="13">
        <v>0</v>
      </c>
      <c r="O121" s="13">
        <v>0</v>
      </c>
      <c r="P121" s="22"/>
      <c r="Q121" s="1"/>
      <c r="R121" s="1"/>
      <c r="S121" s="1"/>
    </row>
    <row r="122" spans="1:19" s="5" customFormat="1" ht="68.25" customHeight="1" x14ac:dyDescent="0.25">
      <c r="A122" s="8" t="s">
        <v>424</v>
      </c>
      <c r="B122" s="3" t="s">
        <v>290</v>
      </c>
      <c r="C122" s="23"/>
      <c r="D122" s="4"/>
      <c r="E122" s="4"/>
      <c r="F122" s="4"/>
      <c r="G122" s="22"/>
      <c r="H122" s="13">
        <f>H123</f>
        <v>1727646</v>
      </c>
      <c r="I122" s="13">
        <f t="shared" ref="I122:O123" si="48">I123</f>
        <v>1727646</v>
      </c>
      <c r="J122" s="13">
        <f t="shared" si="48"/>
        <v>0</v>
      </c>
      <c r="K122" s="13">
        <f t="shared" si="48"/>
        <v>0</v>
      </c>
      <c r="L122" s="13">
        <f t="shared" si="48"/>
        <v>0</v>
      </c>
      <c r="M122" s="13">
        <f t="shared" si="48"/>
        <v>0</v>
      </c>
      <c r="N122" s="13">
        <f t="shared" si="48"/>
        <v>0</v>
      </c>
      <c r="O122" s="13">
        <f t="shared" si="48"/>
        <v>0</v>
      </c>
      <c r="P122" s="22"/>
      <c r="Q122" s="1"/>
      <c r="R122" s="1"/>
      <c r="S122" s="1"/>
    </row>
    <row r="123" spans="1:19" s="5" customFormat="1" ht="32.25" customHeight="1" x14ac:dyDescent="0.25">
      <c r="A123" s="3"/>
      <c r="B123" s="3"/>
      <c r="C123" s="23" t="s">
        <v>27</v>
      </c>
      <c r="D123" s="4" t="s">
        <v>26</v>
      </c>
      <c r="E123" s="4"/>
      <c r="F123" s="4"/>
      <c r="G123" s="22"/>
      <c r="H123" s="13">
        <f>H124</f>
        <v>1727646</v>
      </c>
      <c r="I123" s="13">
        <f t="shared" si="48"/>
        <v>1727646</v>
      </c>
      <c r="J123" s="13">
        <f t="shared" si="48"/>
        <v>0</v>
      </c>
      <c r="K123" s="13">
        <f t="shared" si="48"/>
        <v>0</v>
      </c>
      <c r="L123" s="13">
        <f t="shared" si="48"/>
        <v>0</v>
      </c>
      <c r="M123" s="13">
        <f t="shared" si="48"/>
        <v>0</v>
      </c>
      <c r="N123" s="13">
        <f t="shared" si="48"/>
        <v>0</v>
      </c>
      <c r="O123" s="13">
        <f t="shared" si="48"/>
        <v>0</v>
      </c>
      <c r="P123" s="22"/>
      <c r="Q123" s="1"/>
      <c r="R123" s="1"/>
      <c r="S123" s="1"/>
    </row>
    <row r="124" spans="1:19" s="5" customFormat="1" ht="33" customHeight="1" x14ac:dyDescent="0.25">
      <c r="A124" s="3"/>
      <c r="B124" s="3"/>
      <c r="C124" s="23" t="s">
        <v>27</v>
      </c>
      <c r="D124" s="4" t="s">
        <v>26</v>
      </c>
      <c r="E124" s="4" t="s">
        <v>19</v>
      </c>
      <c r="F124" s="4" t="s">
        <v>41</v>
      </c>
      <c r="G124" s="22">
        <v>244</v>
      </c>
      <c r="H124" s="13">
        <v>1727646</v>
      </c>
      <c r="I124" s="13">
        <v>1727646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22"/>
      <c r="Q124" s="1"/>
      <c r="R124" s="1"/>
      <c r="S124" s="1"/>
    </row>
    <row r="125" spans="1:19" s="5" customFormat="1" ht="80.25" customHeight="1" x14ac:dyDescent="0.25">
      <c r="A125" s="8" t="s">
        <v>424</v>
      </c>
      <c r="B125" s="3" t="s">
        <v>291</v>
      </c>
      <c r="C125" s="23"/>
      <c r="D125" s="4"/>
      <c r="E125" s="4"/>
      <c r="F125" s="4"/>
      <c r="G125" s="22"/>
      <c r="H125" s="13">
        <f>H126</f>
        <v>1319838</v>
      </c>
      <c r="I125" s="13">
        <f t="shared" ref="I125:O126" si="49">I126</f>
        <v>1319838</v>
      </c>
      <c r="J125" s="13">
        <f t="shared" si="49"/>
        <v>0</v>
      </c>
      <c r="K125" s="13">
        <f t="shared" si="49"/>
        <v>0</v>
      </c>
      <c r="L125" s="13">
        <f t="shared" si="49"/>
        <v>0</v>
      </c>
      <c r="M125" s="13">
        <f t="shared" si="49"/>
        <v>0</v>
      </c>
      <c r="N125" s="13">
        <f t="shared" si="49"/>
        <v>0</v>
      </c>
      <c r="O125" s="13">
        <f t="shared" si="49"/>
        <v>0</v>
      </c>
      <c r="P125" s="22"/>
      <c r="Q125" s="1"/>
      <c r="R125" s="1"/>
      <c r="S125" s="1"/>
    </row>
    <row r="126" spans="1:19" s="5" customFormat="1" ht="32.25" customHeight="1" x14ac:dyDescent="0.25">
      <c r="A126" s="3"/>
      <c r="B126" s="3"/>
      <c r="C126" s="23" t="s">
        <v>27</v>
      </c>
      <c r="D126" s="4" t="s">
        <v>26</v>
      </c>
      <c r="E126" s="4"/>
      <c r="F126" s="4"/>
      <c r="G126" s="22"/>
      <c r="H126" s="13">
        <f>H127</f>
        <v>1319838</v>
      </c>
      <c r="I126" s="13">
        <f t="shared" si="49"/>
        <v>1319838</v>
      </c>
      <c r="J126" s="13">
        <f t="shared" si="49"/>
        <v>0</v>
      </c>
      <c r="K126" s="13">
        <f t="shared" si="49"/>
        <v>0</v>
      </c>
      <c r="L126" s="13">
        <f t="shared" si="49"/>
        <v>0</v>
      </c>
      <c r="M126" s="13">
        <f t="shared" si="49"/>
        <v>0</v>
      </c>
      <c r="N126" s="13">
        <f t="shared" si="49"/>
        <v>0</v>
      </c>
      <c r="O126" s="13">
        <f t="shared" si="49"/>
        <v>0</v>
      </c>
      <c r="P126" s="22"/>
      <c r="Q126" s="1"/>
      <c r="R126" s="1"/>
      <c r="S126" s="1"/>
    </row>
    <row r="127" spans="1:19" s="5" customFormat="1" ht="30.75" customHeight="1" x14ac:dyDescent="0.25">
      <c r="A127" s="3"/>
      <c r="B127" s="3"/>
      <c r="C127" s="23" t="s">
        <v>27</v>
      </c>
      <c r="D127" s="4" t="s">
        <v>26</v>
      </c>
      <c r="E127" s="4" t="s">
        <v>19</v>
      </c>
      <c r="F127" s="4" t="s">
        <v>42</v>
      </c>
      <c r="G127" s="22">
        <v>244</v>
      </c>
      <c r="H127" s="13">
        <v>1319838</v>
      </c>
      <c r="I127" s="13">
        <v>1319838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  <c r="P127" s="22"/>
      <c r="Q127" s="1"/>
      <c r="R127" s="1"/>
      <c r="S127" s="1"/>
    </row>
    <row r="128" spans="1:19" s="5" customFormat="1" ht="69.75" customHeight="1" x14ac:dyDescent="0.25">
      <c r="A128" s="8" t="s">
        <v>424</v>
      </c>
      <c r="B128" s="3" t="s">
        <v>293</v>
      </c>
      <c r="C128" s="23"/>
      <c r="D128" s="4"/>
      <c r="E128" s="4"/>
      <c r="F128" s="4"/>
      <c r="G128" s="22"/>
      <c r="H128" s="13">
        <f>H129</f>
        <v>710103.6</v>
      </c>
      <c r="I128" s="13">
        <f t="shared" ref="I128:O129" si="50">I129</f>
        <v>706553.08</v>
      </c>
      <c r="J128" s="13">
        <f t="shared" si="50"/>
        <v>0</v>
      </c>
      <c r="K128" s="13">
        <f t="shared" si="50"/>
        <v>0</v>
      </c>
      <c r="L128" s="13">
        <f t="shared" si="50"/>
        <v>0</v>
      </c>
      <c r="M128" s="13">
        <f t="shared" si="50"/>
        <v>0</v>
      </c>
      <c r="N128" s="13">
        <f t="shared" si="50"/>
        <v>0</v>
      </c>
      <c r="O128" s="13">
        <f t="shared" si="50"/>
        <v>0</v>
      </c>
      <c r="P128" s="22"/>
      <c r="Q128" s="1"/>
      <c r="R128" s="1"/>
      <c r="S128" s="1"/>
    </row>
    <row r="129" spans="1:19" s="5" customFormat="1" ht="30.75" customHeight="1" x14ac:dyDescent="0.25">
      <c r="A129" s="3"/>
      <c r="B129" s="3"/>
      <c r="C129" s="23" t="s">
        <v>27</v>
      </c>
      <c r="D129" s="4" t="s">
        <v>26</v>
      </c>
      <c r="E129" s="4"/>
      <c r="F129" s="4"/>
      <c r="G129" s="22"/>
      <c r="H129" s="13">
        <f>H130</f>
        <v>710103.6</v>
      </c>
      <c r="I129" s="13">
        <f t="shared" si="50"/>
        <v>706553.08</v>
      </c>
      <c r="J129" s="13">
        <f t="shared" si="50"/>
        <v>0</v>
      </c>
      <c r="K129" s="13">
        <f t="shared" si="50"/>
        <v>0</v>
      </c>
      <c r="L129" s="13">
        <f t="shared" si="50"/>
        <v>0</v>
      </c>
      <c r="M129" s="13">
        <f t="shared" si="50"/>
        <v>0</v>
      </c>
      <c r="N129" s="13">
        <f t="shared" si="50"/>
        <v>0</v>
      </c>
      <c r="O129" s="13">
        <f t="shared" si="50"/>
        <v>0</v>
      </c>
      <c r="P129" s="22"/>
      <c r="Q129" s="1"/>
      <c r="R129" s="1"/>
      <c r="S129" s="1"/>
    </row>
    <row r="130" spans="1:19" s="5" customFormat="1" ht="30.75" customHeight="1" x14ac:dyDescent="0.25">
      <c r="A130" s="3"/>
      <c r="B130" s="3"/>
      <c r="C130" s="23" t="s">
        <v>27</v>
      </c>
      <c r="D130" s="4" t="s">
        <v>26</v>
      </c>
      <c r="E130" s="4" t="s">
        <v>19</v>
      </c>
      <c r="F130" s="4" t="s">
        <v>292</v>
      </c>
      <c r="G130" s="22">
        <v>244</v>
      </c>
      <c r="H130" s="13">
        <v>710103.6</v>
      </c>
      <c r="I130" s="13">
        <v>706553.08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22"/>
      <c r="Q130" s="1"/>
      <c r="R130" s="1"/>
      <c r="S130" s="1"/>
    </row>
    <row r="131" spans="1:19" s="5" customFormat="1" ht="105.75" customHeight="1" x14ac:dyDescent="0.25">
      <c r="A131" s="8" t="s">
        <v>424</v>
      </c>
      <c r="B131" s="3" t="s">
        <v>316</v>
      </c>
      <c r="C131" s="23"/>
      <c r="D131" s="4"/>
      <c r="E131" s="4"/>
      <c r="F131" s="4"/>
      <c r="G131" s="22"/>
      <c r="H131" s="13">
        <f>H132</f>
        <v>300000</v>
      </c>
      <c r="I131" s="13">
        <f t="shared" ref="I131:O132" si="51">I132</f>
        <v>300000</v>
      </c>
      <c r="J131" s="13">
        <f t="shared" si="51"/>
        <v>0</v>
      </c>
      <c r="K131" s="13">
        <f t="shared" si="51"/>
        <v>0</v>
      </c>
      <c r="L131" s="13">
        <f t="shared" si="51"/>
        <v>0</v>
      </c>
      <c r="M131" s="13">
        <f t="shared" si="51"/>
        <v>0</v>
      </c>
      <c r="N131" s="13">
        <f t="shared" si="51"/>
        <v>0</v>
      </c>
      <c r="O131" s="13">
        <f t="shared" si="51"/>
        <v>0</v>
      </c>
      <c r="P131" s="22"/>
      <c r="Q131" s="1"/>
      <c r="R131" s="1"/>
      <c r="S131" s="1"/>
    </row>
    <row r="132" spans="1:19" s="5" customFormat="1" ht="30.75" customHeight="1" x14ac:dyDescent="0.25">
      <c r="A132" s="3"/>
      <c r="B132" s="3"/>
      <c r="C132" s="23" t="s">
        <v>27</v>
      </c>
      <c r="D132" s="4" t="s">
        <v>26</v>
      </c>
      <c r="E132" s="4"/>
      <c r="F132" s="4"/>
      <c r="G132" s="22"/>
      <c r="H132" s="13">
        <f>H133</f>
        <v>300000</v>
      </c>
      <c r="I132" s="13">
        <f t="shared" si="51"/>
        <v>300000</v>
      </c>
      <c r="J132" s="13">
        <f t="shared" si="51"/>
        <v>0</v>
      </c>
      <c r="K132" s="13">
        <f t="shared" si="51"/>
        <v>0</v>
      </c>
      <c r="L132" s="13">
        <f t="shared" si="51"/>
        <v>0</v>
      </c>
      <c r="M132" s="13">
        <f t="shared" si="51"/>
        <v>0</v>
      </c>
      <c r="N132" s="13">
        <f t="shared" si="51"/>
        <v>0</v>
      </c>
      <c r="O132" s="13">
        <f t="shared" si="51"/>
        <v>0</v>
      </c>
      <c r="P132" s="22"/>
      <c r="Q132" s="1"/>
      <c r="R132" s="1"/>
      <c r="S132" s="1"/>
    </row>
    <row r="133" spans="1:19" s="5" customFormat="1" ht="30.75" customHeight="1" x14ac:dyDescent="0.25">
      <c r="A133" s="3"/>
      <c r="B133" s="3"/>
      <c r="C133" s="23" t="s">
        <v>27</v>
      </c>
      <c r="D133" s="4" t="s">
        <v>26</v>
      </c>
      <c r="E133" s="4" t="s">
        <v>19</v>
      </c>
      <c r="F133" s="4" t="s">
        <v>317</v>
      </c>
      <c r="G133" s="22">
        <v>244</v>
      </c>
      <c r="H133" s="13">
        <v>300000</v>
      </c>
      <c r="I133" s="13">
        <v>300000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  <c r="P133" s="22"/>
      <c r="Q133" s="1"/>
      <c r="R133" s="1"/>
      <c r="S133" s="1"/>
    </row>
    <row r="134" spans="1:19" s="5" customFormat="1" ht="69" customHeight="1" x14ac:dyDescent="0.25">
      <c r="A134" s="8" t="s">
        <v>424</v>
      </c>
      <c r="B134" s="3" t="s">
        <v>182</v>
      </c>
      <c r="C134" s="23"/>
      <c r="D134" s="4"/>
      <c r="E134" s="4"/>
      <c r="F134" s="4"/>
      <c r="G134" s="22"/>
      <c r="H134" s="13">
        <f>H135</f>
        <v>3000000</v>
      </c>
      <c r="I134" s="13">
        <f t="shared" ref="I134:O135" si="52">I135</f>
        <v>3000000</v>
      </c>
      <c r="J134" s="13">
        <f t="shared" si="52"/>
        <v>0</v>
      </c>
      <c r="K134" s="13">
        <f t="shared" si="52"/>
        <v>0</v>
      </c>
      <c r="L134" s="13">
        <f t="shared" si="52"/>
        <v>0</v>
      </c>
      <c r="M134" s="13">
        <f t="shared" si="52"/>
        <v>0</v>
      </c>
      <c r="N134" s="13">
        <f t="shared" si="52"/>
        <v>0</v>
      </c>
      <c r="O134" s="13">
        <f t="shared" si="52"/>
        <v>0</v>
      </c>
      <c r="P134" s="22"/>
      <c r="Q134" s="1"/>
      <c r="R134" s="1"/>
      <c r="S134" s="1"/>
    </row>
    <row r="135" spans="1:19" s="5" customFormat="1" ht="31.5" customHeight="1" x14ac:dyDescent="0.25">
      <c r="A135" s="3"/>
      <c r="B135" s="3"/>
      <c r="C135" s="23" t="s">
        <v>27</v>
      </c>
      <c r="D135" s="4" t="s">
        <v>26</v>
      </c>
      <c r="E135" s="4"/>
      <c r="F135" s="4"/>
      <c r="G135" s="22"/>
      <c r="H135" s="13">
        <f>H136</f>
        <v>3000000</v>
      </c>
      <c r="I135" s="13">
        <f t="shared" si="52"/>
        <v>3000000</v>
      </c>
      <c r="J135" s="13">
        <f t="shared" si="52"/>
        <v>0</v>
      </c>
      <c r="K135" s="13">
        <f t="shared" si="52"/>
        <v>0</v>
      </c>
      <c r="L135" s="13">
        <f>L136</f>
        <v>0</v>
      </c>
      <c r="M135" s="13">
        <f t="shared" si="52"/>
        <v>0</v>
      </c>
      <c r="N135" s="13">
        <f t="shared" si="52"/>
        <v>0</v>
      </c>
      <c r="O135" s="13">
        <f t="shared" si="52"/>
        <v>0</v>
      </c>
      <c r="P135" s="22"/>
      <c r="Q135" s="1"/>
      <c r="R135" s="1"/>
      <c r="S135" s="1"/>
    </row>
    <row r="136" spans="1:19" s="5" customFormat="1" ht="33.75" customHeight="1" x14ac:dyDescent="0.25">
      <c r="A136" s="3"/>
      <c r="B136" s="3"/>
      <c r="C136" s="23" t="s">
        <v>27</v>
      </c>
      <c r="D136" s="4" t="s">
        <v>26</v>
      </c>
      <c r="E136" s="4" t="s">
        <v>19</v>
      </c>
      <c r="F136" s="4" t="s">
        <v>183</v>
      </c>
      <c r="G136" s="22">
        <v>244</v>
      </c>
      <c r="H136" s="13">
        <v>3000000</v>
      </c>
      <c r="I136" s="13">
        <v>3000000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22"/>
      <c r="Q136" s="1"/>
      <c r="R136" s="1"/>
      <c r="S136" s="1"/>
    </row>
    <row r="137" spans="1:19" s="5" customFormat="1" ht="40.5" customHeight="1" x14ac:dyDescent="0.25">
      <c r="A137" s="8" t="s">
        <v>424</v>
      </c>
      <c r="B137" s="8" t="s">
        <v>74</v>
      </c>
      <c r="C137" s="23"/>
      <c r="D137" s="4"/>
      <c r="E137" s="4"/>
      <c r="F137" s="4"/>
      <c r="G137" s="22"/>
      <c r="H137" s="13">
        <f>H138</f>
        <v>44865657</v>
      </c>
      <c r="I137" s="13">
        <f t="shared" ref="I137:O138" si="53">I138</f>
        <v>44865657</v>
      </c>
      <c r="J137" s="13">
        <f t="shared" si="53"/>
        <v>0</v>
      </c>
      <c r="K137" s="13">
        <f t="shared" si="53"/>
        <v>0</v>
      </c>
      <c r="L137" s="13">
        <f t="shared" si="53"/>
        <v>0</v>
      </c>
      <c r="M137" s="13">
        <f t="shared" si="53"/>
        <v>0</v>
      </c>
      <c r="N137" s="13">
        <f t="shared" si="53"/>
        <v>0</v>
      </c>
      <c r="O137" s="13">
        <f t="shared" si="53"/>
        <v>0</v>
      </c>
      <c r="P137" s="22"/>
      <c r="Q137" s="1"/>
      <c r="R137" s="1"/>
      <c r="S137" s="1"/>
    </row>
    <row r="138" spans="1:19" s="5" customFormat="1" ht="35.25" customHeight="1" x14ac:dyDescent="0.25">
      <c r="A138" s="8"/>
      <c r="B138" s="3"/>
      <c r="C138" s="23" t="s">
        <v>27</v>
      </c>
      <c r="D138" s="4" t="s">
        <v>26</v>
      </c>
      <c r="E138" s="4"/>
      <c r="F138" s="4"/>
      <c r="G138" s="22"/>
      <c r="H138" s="13">
        <f>H139</f>
        <v>44865657</v>
      </c>
      <c r="I138" s="13">
        <f t="shared" si="53"/>
        <v>44865657</v>
      </c>
      <c r="J138" s="13">
        <f t="shared" si="53"/>
        <v>0</v>
      </c>
      <c r="K138" s="13">
        <f t="shared" si="53"/>
        <v>0</v>
      </c>
      <c r="L138" s="13">
        <f t="shared" si="53"/>
        <v>0</v>
      </c>
      <c r="M138" s="13">
        <f t="shared" si="53"/>
        <v>0</v>
      </c>
      <c r="N138" s="13">
        <f t="shared" si="53"/>
        <v>0</v>
      </c>
      <c r="O138" s="13">
        <f t="shared" si="53"/>
        <v>0</v>
      </c>
      <c r="P138" s="22"/>
      <c r="Q138" s="1"/>
      <c r="R138" s="1"/>
      <c r="S138" s="1"/>
    </row>
    <row r="139" spans="1:19" s="5" customFormat="1" ht="35.25" customHeight="1" x14ac:dyDescent="0.25">
      <c r="A139" s="3"/>
      <c r="B139" s="3"/>
      <c r="C139" s="23" t="s">
        <v>27</v>
      </c>
      <c r="D139" s="4" t="s">
        <v>26</v>
      </c>
      <c r="E139" s="4" t="s">
        <v>19</v>
      </c>
      <c r="F139" s="4" t="s">
        <v>37</v>
      </c>
      <c r="G139" s="22">
        <v>244</v>
      </c>
      <c r="H139" s="13">
        <v>44865657</v>
      </c>
      <c r="I139" s="13">
        <v>44865657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22"/>
      <c r="Q139" s="1"/>
      <c r="R139" s="1"/>
      <c r="S139" s="1"/>
    </row>
    <row r="140" spans="1:19" s="5" customFormat="1" ht="33" customHeight="1" x14ac:dyDescent="0.25">
      <c r="A140" s="8" t="s">
        <v>424</v>
      </c>
      <c r="B140" s="8" t="s">
        <v>72</v>
      </c>
      <c r="C140" s="23"/>
      <c r="D140" s="4"/>
      <c r="E140" s="4"/>
      <c r="F140" s="4"/>
      <c r="G140" s="22"/>
      <c r="H140" s="13">
        <f>H141</f>
        <v>2197500</v>
      </c>
      <c r="I140" s="13">
        <f t="shared" ref="I140:O141" si="54">I141</f>
        <v>2197431.8199999998</v>
      </c>
      <c r="J140" s="13">
        <f t="shared" si="54"/>
        <v>0</v>
      </c>
      <c r="K140" s="13">
        <f t="shared" si="54"/>
        <v>0</v>
      </c>
      <c r="L140" s="13">
        <f t="shared" si="54"/>
        <v>0</v>
      </c>
      <c r="M140" s="13">
        <f t="shared" si="54"/>
        <v>0</v>
      </c>
      <c r="N140" s="13">
        <f t="shared" si="54"/>
        <v>0</v>
      </c>
      <c r="O140" s="13">
        <f t="shared" si="54"/>
        <v>0</v>
      </c>
      <c r="P140" s="22"/>
      <c r="Q140" s="1"/>
      <c r="R140" s="1"/>
      <c r="S140" s="1"/>
    </row>
    <row r="141" spans="1:19" s="5" customFormat="1" ht="30.75" customHeight="1" x14ac:dyDescent="0.25">
      <c r="A141" s="3"/>
      <c r="B141" s="8"/>
      <c r="C141" s="23" t="s">
        <v>27</v>
      </c>
      <c r="D141" s="4" t="s">
        <v>26</v>
      </c>
      <c r="E141" s="4"/>
      <c r="F141" s="4"/>
      <c r="G141" s="22"/>
      <c r="H141" s="13">
        <f>H142</f>
        <v>2197500</v>
      </c>
      <c r="I141" s="13">
        <f t="shared" si="54"/>
        <v>2197431.8199999998</v>
      </c>
      <c r="J141" s="13">
        <f t="shared" si="54"/>
        <v>0</v>
      </c>
      <c r="K141" s="13">
        <f t="shared" si="54"/>
        <v>0</v>
      </c>
      <c r="L141" s="13">
        <f t="shared" si="54"/>
        <v>0</v>
      </c>
      <c r="M141" s="13">
        <f t="shared" si="54"/>
        <v>0</v>
      </c>
      <c r="N141" s="13">
        <f t="shared" si="54"/>
        <v>0</v>
      </c>
      <c r="O141" s="13">
        <f t="shared" si="54"/>
        <v>0</v>
      </c>
      <c r="P141" s="22"/>
      <c r="Q141" s="1"/>
      <c r="R141" s="1"/>
      <c r="S141" s="1"/>
    </row>
    <row r="142" spans="1:19" s="5" customFormat="1" ht="30.75" customHeight="1" x14ac:dyDescent="0.25">
      <c r="A142" s="3"/>
      <c r="B142" s="3"/>
      <c r="C142" s="23" t="s">
        <v>27</v>
      </c>
      <c r="D142" s="4" t="s">
        <v>26</v>
      </c>
      <c r="E142" s="4" t="s">
        <v>19</v>
      </c>
      <c r="F142" s="4" t="s">
        <v>35</v>
      </c>
      <c r="G142" s="22">
        <v>244</v>
      </c>
      <c r="H142" s="13">
        <v>2197500</v>
      </c>
      <c r="I142" s="13">
        <v>2197431.8199999998</v>
      </c>
      <c r="J142" s="13">
        <v>0</v>
      </c>
      <c r="K142" s="13">
        <v>0</v>
      </c>
      <c r="L142" s="13">
        <v>0</v>
      </c>
      <c r="M142" s="13">
        <v>0</v>
      </c>
      <c r="N142" s="13">
        <v>0</v>
      </c>
      <c r="O142" s="13">
        <v>0</v>
      </c>
      <c r="P142" s="22"/>
      <c r="Q142" s="1"/>
      <c r="R142" s="1"/>
      <c r="S142" s="1"/>
    </row>
    <row r="143" spans="1:19" s="5" customFormat="1" ht="166.5" customHeight="1" x14ac:dyDescent="0.25">
      <c r="A143" s="19" t="s">
        <v>424</v>
      </c>
      <c r="B143" s="3" t="s">
        <v>180</v>
      </c>
      <c r="C143" s="23"/>
      <c r="D143" s="4"/>
      <c r="E143" s="4"/>
      <c r="F143" s="4"/>
      <c r="G143" s="22"/>
      <c r="H143" s="13">
        <f>H144</f>
        <v>400000</v>
      </c>
      <c r="I143" s="13">
        <f t="shared" ref="I143:O144" si="55">I144</f>
        <v>400000</v>
      </c>
      <c r="J143" s="13">
        <f t="shared" si="55"/>
        <v>0</v>
      </c>
      <c r="K143" s="13">
        <f t="shared" si="55"/>
        <v>0</v>
      </c>
      <c r="L143" s="13">
        <f t="shared" si="55"/>
        <v>0</v>
      </c>
      <c r="M143" s="13">
        <f t="shared" si="55"/>
        <v>0</v>
      </c>
      <c r="N143" s="13">
        <f t="shared" si="55"/>
        <v>0</v>
      </c>
      <c r="O143" s="13">
        <f t="shared" si="55"/>
        <v>0</v>
      </c>
      <c r="P143" s="22"/>
      <c r="Q143" s="1"/>
      <c r="R143" s="1"/>
      <c r="S143" s="1"/>
    </row>
    <row r="144" spans="1:19" s="5" customFormat="1" ht="30" customHeight="1" x14ac:dyDescent="0.25">
      <c r="A144" s="3"/>
      <c r="B144" s="3"/>
      <c r="C144" s="23" t="s">
        <v>27</v>
      </c>
      <c r="D144" s="4" t="s">
        <v>26</v>
      </c>
      <c r="E144" s="4"/>
      <c r="F144" s="4"/>
      <c r="G144" s="22"/>
      <c r="H144" s="13">
        <f>H145</f>
        <v>400000</v>
      </c>
      <c r="I144" s="13">
        <f t="shared" si="55"/>
        <v>400000</v>
      </c>
      <c r="J144" s="13">
        <f t="shared" si="55"/>
        <v>0</v>
      </c>
      <c r="K144" s="13">
        <f t="shared" si="55"/>
        <v>0</v>
      </c>
      <c r="L144" s="13">
        <f t="shared" si="55"/>
        <v>0</v>
      </c>
      <c r="M144" s="13">
        <f t="shared" si="55"/>
        <v>0</v>
      </c>
      <c r="N144" s="13">
        <f t="shared" si="55"/>
        <v>0</v>
      </c>
      <c r="O144" s="13">
        <f t="shared" si="55"/>
        <v>0</v>
      </c>
      <c r="P144" s="22"/>
      <c r="Q144" s="1"/>
      <c r="R144" s="1"/>
      <c r="S144" s="1"/>
    </row>
    <row r="145" spans="1:20" s="5" customFormat="1" ht="37.5" customHeight="1" x14ac:dyDescent="0.25">
      <c r="A145" s="3"/>
      <c r="B145" s="3"/>
      <c r="C145" s="23" t="s">
        <v>27</v>
      </c>
      <c r="D145" s="4" t="s">
        <v>26</v>
      </c>
      <c r="E145" s="4" t="s">
        <v>19</v>
      </c>
      <c r="F145" s="4" t="s">
        <v>181</v>
      </c>
      <c r="G145" s="22">
        <v>244</v>
      </c>
      <c r="H145" s="13">
        <v>400000</v>
      </c>
      <c r="I145" s="13">
        <v>400000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0</v>
      </c>
      <c r="P145" s="22"/>
      <c r="Q145" s="1"/>
      <c r="R145" s="1"/>
      <c r="S145" s="1"/>
    </row>
    <row r="146" spans="1:20" s="5" customFormat="1" ht="40.5" customHeight="1" x14ac:dyDescent="0.25">
      <c r="A146" s="8" t="s">
        <v>424</v>
      </c>
      <c r="B146" s="8" t="s">
        <v>310</v>
      </c>
      <c r="C146" s="23"/>
      <c r="D146" s="4"/>
      <c r="E146" s="4"/>
      <c r="F146" s="4"/>
      <c r="G146" s="22"/>
      <c r="H146" s="13">
        <f>H147</f>
        <v>1055000</v>
      </c>
      <c r="I146" s="13">
        <f t="shared" ref="I146:O147" si="56">I147</f>
        <v>754323.47</v>
      </c>
      <c r="J146" s="13">
        <f t="shared" si="56"/>
        <v>0</v>
      </c>
      <c r="K146" s="13">
        <f t="shared" si="56"/>
        <v>0</v>
      </c>
      <c r="L146" s="13">
        <f t="shared" si="56"/>
        <v>0</v>
      </c>
      <c r="M146" s="13">
        <f t="shared" si="56"/>
        <v>0</v>
      </c>
      <c r="N146" s="13">
        <f t="shared" si="56"/>
        <v>0</v>
      </c>
      <c r="O146" s="13">
        <f t="shared" si="56"/>
        <v>0</v>
      </c>
      <c r="P146" s="22"/>
      <c r="Q146" s="1"/>
      <c r="R146" s="1"/>
      <c r="S146" s="1"/>
    </row>
    <row r="147" spans="1:20" s="5" customFormat="1" ht="30.75" customHeight="1" x14ac:dyDescent="0.25">
      <c r="A147" s="8"/>
      <c r="B147" s="8"/>
      <c r="C147" s="23" t="s">
        <v>27</v>
      </c>
      <c r="D147" s="4" t="s">
        <v>26</v>
      </c>
      <c r="E147" s="4"/>
      <c r="F147" s="4"/>
      <c r="G147" s="22"/>
      <c r="H147" s="13">
        <f>H148</f>
        <v>1055000</v>
      </c>
      <c r="I147" s="13">
        <f t="shared" si="56"/>
        <v>754323.47</v>
      </c>
      <c r="J147" s="13">
        <f t="shared" si="56"/>
        <v>0</v>
      </c>
      <c r="K147" s="13">
        <f t="shared" si="56"/>
        <v>0</v>
      </c>
      <c r="L147" s="13">
        <f t="shared" si="56"/>
        <v>0</v>
      </c>
      <c r="M147" s="13">
        <f t="shared" si="56"/>
        <v>0</v>
      </c>
      <c r="N147" s="13">
        <f t="shared" si="56"/>
        <v>0</v>
      </c>
      <c r="O147" s="13">
        <f t="shared" si="56"/>
        <v>0</v>
      </c>
      <c r="P147" s="22"/>
      <c r="Q147" s="1"/>
      <c r="R147" s="1"/>
      <c r="S147" s="1"/>
    </row>
    <row r="148" spans="1:20" s="5" customFormat="1" ht="30.75" customHeight="1" x14ac:dyDescent="0.25">
      <c r="A148" s="3"/>
      <c r="B148" s="3"/>
      <c r="C148" s="23" t="s">
        <v>27</v>
      </c>
      <c r="D148" s="4" t="s">
        <v>26</v>
      </c>
      <c r="E148" s="4" t="s">
        <v>19</v>
      </c>
      <c r="F148" s="4" t="s">
        <v>311</v>
      </c>
      <c r="G148" s="22">
        <v>244</v>
      </c>
      <c r="H148" s="13">
        <v>1055000</v>
      </c>
      <c r="I148" s="13">
        <v>754323.47</v>
      </c>
      <c r="J148" s="13">
        <v>0</v>
      </c>
      <c r="K148" s="13">
        <v>0</v>
      </c>
      <c r="L148" s="13">
        <v>0</v>
      </c>
      <c r="M148" s="13">
        <v>0</v>
      </c>
      <c r="N148" s="13">
        <v>0</v>
      </c>
      <c r="O148" s="13">
        <v>0</v>
      </c>
      <c r="P148" s="22"/>
      <c r="Q148" s="1"/>
      <c r="R148" s="1"/>
      <c r="S148" s="1"/>
    </row>
    <row r="149" spans="1:20" s="5" customFormat="1" ht="43.5" customHeight="1" x14ac:dyDescent="0.25">
      <c r="A149" s="8" t="s">
        <v>424</v>
      </c>
      <c r="B149" s="3" t="s">
        <v>312</v>
      </c>
      <c r="C149" s="23"/>
      <c r="D149" s="4"/>
      <c r="E149" s="4"/>
      <c r="F149" s="4"/>
      <c r="G149" s="22"/>
      <c r="H149" s="13">
        <f>H150</f>
        <v>339439.2</v>
      </c>
      <c r="I149" s="13">
        <f t="shared" ref="I149:O150" si="57">I150</f>
        <v>339439.2</v>
      </c>
      <c r="J149" s="13">
        <f t="shared" si="57"/>
        <v>0</v>
      </c>
      <c r="K149" s="13">
        <f t="shared" si="57"/>
        <v>0</v>
      </c>
      <c r="L149" s="13">
        <f t="shared" si="57"/>
        <v>0</v>
      </c>
      <c r="M149" s="13">
        <f t="shared" si="57"/>
        <v>0</v>
      </c>
      <c r="N149" s="13">
        <f t="shared" si="57"/>
        <v>0</v>
      </c>
      <c r="O149" s="13">
        <f t="shared" si="57"/>
        <v>0</v>
      </c>
      <c r="P149" s="22"/>
      <c r="Q149" s="1"/>
      <c r="R149" s="1"/>
      <c r="S149" s="1"/>
    </row>
    <row r="150" spans="1:20" s="5" customFormat="1" ht="30.75" customHeight="1" x14ac:dyDescent="0.25">
      <c r="A150" s="3"/>
      <c r="B150" s="3"/>
      <c r="C150" s="23" t="s">
        <v>27</v>
      </c>
      <c r="D150" s="4" t="s">
        <v>26</v>
      </c>
      <c r="E150" s="4"/>
      <c r="F150" s="4"/>
      <c r="G150" s="22"/>
      <c r="H150" s="13">
        <f>H151</f>
        <v>339439.2</v>
      </c>
      <c r="I150" s="13">
        <f t="shared" si="57"/>
        <v>339439.2</v>
      </c>
      <c r="J150" s="13">
        <f t="shared" si="57"/>
        <v>0</v>
      </c>
      <c r="K150" s="13">
        <f t="shared" si="57"/>
        <v>0</v>
      </c>
      <c r="L150" s="13">
        <f t="shared" si="57"/>
        <v>0</v>
      </c>
      <c r="M150" s="13">
        <f t="shared" si="57"/>
        <v>0</v>
      </c>
      <c r="N150" s="13">
        <f t="shared" si="57"/>
        <v>0</v>
      </c>
      <c r="O150" s="13">
        <f t="shared" si="57"/>
        <v>0</v>
      </c>
      <c r="P150" s="22"/>
      <c r="Q150" s="1"/>
      <c r="R150" s="1"/>
      <c r="S150" s="1"/>
    </row>
    <row r="151" spans="1:20" s="5" customFormat="1" ht="30.75" customHeight="1" x14ac:dyDescent="0.25">
      <c r="A151" s="3"/>
      <c r="B151" s="3"/>
      <c r="C151" s="23" t="s">
        <v>27</v>
      </c>
      <c r="D151" s="4" t="s">
        <v>26</v>
      </c>
      <c r="E151" s="4" t="s">
        <v>19</v>
      </c>
      <c r="F151" s="4" t="s">
        <v>313</v>
      </c>
      <c r="G151" s="22">
        <v>244</v>
      </c>
      <c r="H151" s="13">
        <v>339439.2</v>
      </c>
      <c r="I151" s="13">
        <v>339439.2</v>
      </c>
      <c r="J151" s="13">
        <v>0</v>
      </c>
      <c r="K151" s="13">
        <v>0</v>
      </c>
      <c r="L151" s="13">
        <v>0</v>
      </c>
      <c r="M151" s="13">
        <v>0</v>
      </c>
      <c r="N151" s="13">
        <v>0</v>
      </c>
      <c r="O151" s="13">
        <v>0</v>
      </c>
      <c r="P151" s="22"/>
      <c r="Q151" s="1"/>
      <c r="R151" s="1"/>
      <c r="S151" s="1"/>
    </row>
    <row r="152" spans="1:20" s="5" customFormat="1" ht="73.5" hidden="1" customHeight="1" x14ac:dyDescent="0.25">
      <c r="A152" s="8"/>
      <c r="B152" s="8"/>
      <c r="C152" s="23"/>
      <c r="D152" s="4"/>
      <c r="E152" s="4"/>
      <c r="F152" s="4"/>
      <c r="G152" s="22"/>
      <c r="H152" s="13"/>
      <c r="I152" s="13"/>
      <c r="J152" s="13"/>
      <c r="K152" s="13"/>
      <c r="L152" s="13"/>
      <c r="M152" s="13"/>
      <c r="N152" s="13"/>
      <c r="O152" s="13"/>
      <c r="P152" s="22"/>
      <c r="Q152" s="1"/>
      <c r="R152" s="1"/>
      <c r="S152" s="1"/>
    </row>
    <row r="153" spans="1:20" s="5" customFormat="1" ht="29.25" hidden="1" customHeight="1" x14ac:dyDescent="0.25">
      <c r="A153" s="8"/>
      <c r="B153" s="8"/>
      <c r="C153" s="23"/>
      <c r="D153" s="4"/>
      <c r="E153" s="4"/>
      <c r="F153" s="4"/>
      <c r="G153" s="22"/>
      <c r="H153" s="13"/>
      <c r="I153" s="13"/>
      <c r="J153" s="13"/>
      <c r="K153" s="13"/>
      <c r="L153" s="13"/>
      <c r="M153" s="13"/>
      <c r="N153" s="13"/>
      <c r="O153" s="13"/>
      <c r="P153" s="22"/>
      <c r="Q153" s="1"/>
      <c r="R153" s="1"/>
      <c r="S153" s="1"/>
    </row>
    <row r="154" spans="1:20" s="5" customFormat="1" ht="34.5" hidden="1" customHeight="1" x14ac:dyDescent="0.25">
      <c r="A154" s="3"/>
      <c r="B154" s="3"/>
      <c r="C154" s="23"/>
      <c r="D154" s="4"/>
      <c r="E154" s="4"/>
      <c r="F154" s="4"/>
      <c r="G154" s="22"/>
      <c r="H154" s="13"/>
      <c r="I154" s="13"/>
      <c r="J154" s="13"/>
      <c r="K154" s="13"/>
      <c r="L154" s="13"/>
      <c r="M154" s="13"/>
      <c r="N154" s="13"/>
      <c r="O154" s="13"/>
      <c r="P154" s="22"/>
      <c r="Q154" s="1"/>
      <c r="R154" s="1"/>
      <c r="S154" s="6"/>
      <c r="T154" s="7"/>
    </row>
    <row r="155" spans="1:20" s="5" customFormat="1" ht="34.5" hidden="1" customHeight="1" x14ac:dyDescent="0.25">
      <c r="A155" s="3"/>
      <c r="B155" s="3"/>
      <c r="C155" s="23"/>
      <c r="D155" s="4"/>
      <c r="E155" s="4"/>
      <c r="F155" s="4"/>
      <c r="G155" s="22"/>
      <c r="H155" s="13"/>
      <c r="I155" s="13"/>
      <c r="J155" s="13"/>
      <c r="K155" s="13"/>
      <c r="L155" s="13"/>
      <c r="M155" s="13"/>
      <c r="N155" s="13"/>
      <c r="O155" s="13"/>
      <c r="P155" s="22"/>
      <c r="Q155" s="1"/>
      <c r="R155" s="1"/>
      <c r="S155" s="1"/>
    </row>
    <row r="156" spans="1:20" s="5" customFormat="1" ht="35.25" hidden="1" customHeight="1" x14ac:dyDescent="0.25">
      <c r="A156" s="3"/>
      <c r="B156" s="3"/>
      <c r="C156" s="23"/>
      <c r="D156" s="4"/>
      <c r="E156" s="4"/>
      <c r="F156" s="4"/>
      <c r="G156" s="22"/>
      <c r="H156" s="13"/>
      <c r="I156" s="13"/>
      <c r="J156" s="13"/>
      <c r="K156" s="13"/>
      <c r="L156" s="13"/>
      <c r="M156" s="13"/>
      <c r="N156" s="13"/>
      <c r="O156" s="13"/>
      <c r="P156" s="22"/>
      <c r="Q156" s="1"/>
      <c r="R156" s="1"/>
      <c r="S156" s="6"/>
    </row>
    <row r="157" spans="1:20" s="5" customFormat="1" ht="28.5" hidden="1" customHeight="1" x14ac:dyDescent="0.25">
      <c r="A157" s="3"/>
      <c r="B157" s="3"/>
      <c r="C157" s="23"/>
      <c r="D157" s="4"/>
      <c r="E157" s="4"/>
      <c r="F157" s="4"/>
      <c r="G157" s="22"/>
      <c r="H157" s="13"/>
      <c r="I157" s="13"/>
      <c r="J157" s="13"/>
      <c r="K157" s="13"/>
      <c r="L157" s="13"/>
      <c r="M157" s="13"/>
      <c r="N157" s="13"/>
      <c r="O157" s="13"/>
      <c r="P157" s="22"/>
      <c r="Q157" s="1"/>
      <c r="R157" s="1"/>
      <c r="S157" s="1"/>
    </row>
    <row r="158" spans="1:20" s="5" customFormat="1" hidden="1" x14ac:dyDescent="0.25">
      <c r="A158" s="8"/>
      <c r="B158" s="8"/>
      <c r="C158" s="23"/>
      <c r="D158" s="4"/>
      <c r="E158" s="4"/>
      <c r="F158" s="4"/>
      <c r="G158" s="22"/>
      <c r="H158" s="13"/>
      <c r="I158" s="13"/>
      <c r="J158" s="13"/>
      <c r="K158" s="13"/>
      <c r="L158" s="13"/>
      <c r="M158" s="13"/>
      <c r="N158" s="13"/>
      <c r="O158" s="13"/>
      <c r="P158" s="22"/>
      <c r="Q158" s="1"/>
      <c r="R158" s="1"/>
      <c r="S158" s="1"/>
    </row>
    <row r="159" spans="1:20" s="5" customFormat="1" ht="37.5" hidden="1" customHeight="1" x14ac:dyDescent="0.25">
      <c r="A159" s="3"/>
      <c r="B159" s="3"/>
      <c r="C159" s="23"/>
      <c r="D159" s="4"/>
      <c r="E159" s="4"/>
      <c r="F159" s="4"/>
      <c r="G159" s="22"/>
      <c r="H159" s="13"/>
      <c r="I159" s="13"/>
      <c r="J159" s="13"/>
      <c r="K159" s="13"/>
      <c r="L159" s="13"/>
      <c r="M159" s="13"/>
      <c r="N159" s="13"/>
      <c r="O159" s="13"/>
      <c r="P159" s="22"/>
      <c r="Q159" s="1"/>
      <c r="R159" s="1"/>
      <c r="S159" s="1"/>
    </row>
    <row r="160" spans="1:20" s="5" customFormat="1" ht="35.25" hidden="1" customHeight="1" x14ac:dyDescent="0.25">
      <c r="A160" s="3"/>
      <c r="B160" s="3"/>
      <c r="C160" s="23"/>
      <c r="D160" s="4"/>
      <c r="E160" s="4"/>
      <c r="F160" s="4"/>
      <c r="G160" s="22"/>
      <c r="H160" s="13"/>
      <c r="I160" s="13"/>
      <c r="J160" s="13"/>
      <c r="K160" s="13"/>
      <c r="L160" s="13"/>
      <c r="M160" s="13"/>
      <c r="N160" s="13"/>
      <c r="O160" s="13"/>
      <c r="P160" s="22"/>
      <c r="Q160" s="1"/>
      <c r="R160" s="1"/>
      <c r="S160" s="1"/>
    </row>
    <row r="161" spans="1:20" s="5" customFormat="1" ht="156.75" customHeight="1" x14ac:dyDescent="0.25">
      <c r="A161" s="8" t="s">
        <v>424</v>
      </c>
      <c r="B161" s="8" t="s">
        <v>314</v>
      </c>
      <c r="C161" s="23"/>
      <c r="D161" s="4"/>
      <c r="E161" s="4"/>
      <c r="F161" s="4"/>
      <c r="G161" s="22"/>
      <c r="H161" s="13">
        <f>H162</f>
        <v>250000</v>
      </c>
      <c r="I161" s="13">
        <f t="shared" ref="I161:O162" si="58">I162</f>
        <v>250000</v>
      </c>
      <c r="J161" s="13">
        <f t="shared" si="58"/>
        <v>0</v>
      </c>
      <c r="K161" s="13">
        <f t="shared" si="58"/>
        <v>0</v>
      </c>
      <c r="L161" s="13">
        <f t="shared" si="58"/>
        <v>0</v>
      </c>
      <c r="M161" s="13">
        <f t="shared" si="58"/>
        <v>0</v>
      </c>
      <c r="N161" s="13">
        <f t="shared" si="58"/>
        <v>0</v>
      </c>
      <c r="O161" s="13">
        <f t="shared" si="58"/>
        <v>0</v>
      </c>
      <c r="P161" s="22"/>
      <c r="Q161" s="1"/>
      <c r="R161" s="1"/>
      <c r="S161" s="1"/>
    </row>
    <row r="162" spans="1:20" s="5" customFormat="1" ht="32.25" customHeight="1" x14ac:dyDescent="0.25">
      <c r="A162" s="8"/>
      <c r="B162" s="8"/>
      <c r="C162" s="23" t="s">
        <v>27</v>
      </c>
      <c r="D162" s="4" t="s">
        <v>26</v>
      </c>
      <c r="E162" s="4"/>
      <c r="F162" s="4"/>
      <c r="G162" s="22"/>
      <c r="H162" s="13">
        <f>H163</f>
        <v>250000</v>
      </c>
      <c r="I162" s="13">
        <f t="shared" si="58"/>
        <v>250000</v>
      </c>
      <c r="J162" s="13">
        <f t="shared" si="58"/>
        <v>0</v>
      </c>
      <c r="K162" s="13">
        <f t="shared" si="58"/>
        <v>0</v>
      </c>
      <c r="L162" s="13">
        <f t="shared" si="58"/>
        <v>0</v>
      </c>
      <c r="M162" s="13">
        <f t="shared" si="58"/>
        <v>0</v>
      </c>
      <c r="N162" s="13">
        <f t="shared" si="58"/>
        <v>0</v>
      </c>
      <c r="O162" s="13">
        <f t="shared" si="58"/>
        <v>0</v>
      </c>
      <c r="P162" s="22"/>
      <c r="Q162" s="1"/>
      <c r="R162" s="1"/>
      <c r="S162" s="1"/>
    </row>
    <row r="163" spans="1:20" s="5" customFormat="1" ht="29.25" customHeight="1" x14ac:dyDescent="0.25">
      <c r="A163" s="3"/>
      <c r="B163" s="3"/>
      <c r="C163" s="23" t="s">
        <v>27</v>
      </c>
      <c r="D163" s="4" t="s">
        <v>26</v>
      </c>
      <c r="E163" s="4" t="s">
        <v>19</v>
      </c>
      <c r="F163" s="4" t="s">
        <v>315</v>
      </c>
      <c r="G163" s="22">
        <v>244</v>
      </c>
      <c r="H163" s="13">
        <v>250000</v>
      </c>
      <c r="I163" s="13">
        <v>250000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  <c r="P163" s="22"/>
      <c r="Q163" s="1"/>
      <c r="R163" s="1"/>
      <c r="S163" s="1"/>
    </row>
    <row r="164" spans="1:20" s="5" customFormat="1" ht="57.75" customHeight="1" x14ac:dyDescent="0.25">
      <c r="A164" s="18" t="s">
        <v>43</v>
      </c>
      <c r="B164" s="18" t="s">
        <v>18</v>
      </c>
      <c r="C164" s="23"/>
      <c r="D164" s="4"/>
      <c r="E164" s="4"/>
      <c r="F164" s="4"/>
      <c r="G164" s="22"/>
      <c r="H164" s="20">
        <f>H165</f>
        <v>71823920.679999992</v>
      </c>
      <c r="I164" s="20">
        <f t="shared" ref="I164:O164" si="59">I165</f>
        <v>70299290.600000009</v>
      </c>
      <c r="J164" s="20">
        <f t="shared" si="59"/>
        <v>35027146.939999998</v>
      </c>
      <c r="K164" s="20">
        <f t="shared" si="59"/>
        <v>34579128.530000001</v>
      </c>
      <c r="L164" s="20">
        <f t="shared" si="59"/>
        <v>81635414.299999997</v>
      </c>
      <c r="M164" s="20">
        <f t="shared" si="59"/>
        <v>75132677.820000008</v>
      </c>
      <c r="N164" s="20">
        <f t="shared" si="59"/>
        <v>76653580</v>
      </c>
      <c r="O164" s="20">
        <f t="shared" si="59"/>
        <v>72457780</v>
      </c>
      <c r="P164" s="22"/>
      <c r="Q164" s="1"/>
      <c r="R164" s="1"/>
      <c r="S164" s="1"/>
    </row>
    <row r="165" spans="1:20" s="5" customFormat="1" ht="33" customHeight="1" x14ac:dyDescent="0.25">
      <c r="A165" s="18"/>
      <c r="B165" s="18"/>
      <c r="C165" s="23" t="s">
        <v>27</v>
      </c>
      <c r="D165" s="4" t="s">
        <v>26</v>
      </c>
      <c r="E165" s="4"/>
      <c r="F165" s="4"/>
      <c r="G165" s="22"/>
      <c r="H165" s="13">
        <f>H167+H172+H175+H189+H186+H196+H199</f>
        <v>71823920.679999992</v>
      </c>
      <c r="I165" s="13">
        <f>I167+I172+I175+I189+I186+I196+I199</f>
        <v>70299290.600000009</v>
      </c>
      <c r="J165" s="13">
        <f>J167+J172+J175</f>
        <v>35027146.939999998</v>
      </c>
      <c r="K165" s="13">
        <f t="shared" ref="K165" si="60">K167+K172+K175</f>
        <v>34579128.530000001</v>
      </c>
      <c r="L165" s="13">
        <f>L166+L171+L174+L189+L186+L196+L199+L183</f>
        <v>81635414.299999997</v>
      </c>
      <c r="M165" s="13">
        <f>M166+M171+M174+M189+M186+M196+M199+M183</f>
        <v>75132677.820000008</v>
      </c>
      <c r="N165" s="13">
        <f>N166+N171+N174+N189+N186+N196+N199+N183</f>
        <v>76653580</v>
      </c>
      <c r="O165" s="13">
        <f>O166+O171+O174+O189+O186+O196+O199+O183</f>
        <v>72457780</v>
      </c>
      <c r="P165" s="22"/>
      <c r="Q165" s="1"/>
      <c r="R165" s="1"/>
      <c r="S165" s="1"/>
    </row>
    <row r="166" spans="1:20" s="5" customFormat="1" ht="73.5" customHeight="1" x14ac:dyDescent="0.25">
      <c r="A166" s="8" t="s">
        <v>68</v>
      </c>
      <c r="B166" s="8" t="s">
        <v>78</v>
      </c>
      <c r="C166" s="23"/>
      <c r="D166" s="4"/>
      <c r="E166" s="4"/>
      <c r="F166" s="4"/>
      <c r="G166" s="22"/>
      <c r="H166" s="13">
        <f>H167</f>
        <v>642273</v>
      </c>
      <c r="I166" s="13">
        <f t="shared" ref="I166:O166" si="61">I167</f>
        <v>641848.86</v>
      </c>
      <c r="J166" s="13">
        <f t="shared" si="61"/>
        <v>188852.06</v>
      </c>
      <c r="K166" s="13">
        <f t="shared" si="61"/>
        <v>182173.86</v>
      </c>
      <c r="L166" s="13">
        <f t="shared" si="61"/>
        <v>700925</v>
      </c>
      <c r="M166" s="13">
        <f t="shared" si="61"/>
        <v>700707.4</v>
      </c>
      <c r="N166" s="13">
        <f t="shared" si="61"/>
        <v>673900</v>
      </c>
      <c r="O166" s="13">
        <f t="shared" si="61"/>
        <v>673900</v>
      </c>
      <c r="P166" s="22"/>
      <c r="Q166" s="1"/>
      <c r="R166" s="1"/>
      <c r="S166" s="1"/>
    </row>
    <row r="167" spans="1:20" s="5" customFormat="1" ht="29.25" customHeight="1" x14ac:dyDescent="0.25">
      <c r="A167" s="3"/>
      <c r="B167" s="3"/>
      <c r="C167" s="23" t="s">
        <v>27</v>
      </c>
      <c r="D167" s="4" t="s">
        <v>26</v>
      </c>
      <c r="E167" s="4"/>
      <c r="F167" s="4"/>
      <c r="G167" s="22"/>
      <c r="H167" s="14">
        <f>H168+H169+H170</f>
        <v>642273</v>
      </c>
      <c r="I167" s="14">
        <f t="shared" ref="I167:O167" si="62">I168+I169+I170</f>
        <v>641848.86</v>
      </c>
      <c r="J167" s="14">
        <f t="shared" si="62"/>
        <v>188852.06</v>
      </c>
      <c r="K167" s="14">
        <f>K168+K169+K170</f>
        <v>182173.86</v>
      </c>
      <c r="L167" s="14">
        <f t="shared" si="62"/>
        <v>700925</v>
      </c>
      <c r="M167" s="14">
        <f t="shared" si="62"/>
        <v>700707.4</v>
      </c>
      <c r="N167" s="14">
        <f t="shared" si="62"/>
        <v>673900</v>
      </c>
      <c r="O167" s="14">
        <f t="shared" si="62"/>
        <v>673900</v>
      </c>
      <c r="P167" s="22"/>
      <c r="Q167" s="1"/>
      <c r="R167" s="1"/>
      <c r="S167" s="1"/>
    </row>
    <row r="168" spans="1:20" s="5" customFormat="1" ht="31.5" customHeight="1" x14ac:dyDescent="0.25">
      <c r="A168" s="3"/>
      <c r="B168" s="3"/>
      <c r="C168" s="23" t="s">
        <v>27</v>
      </c>
      <c r="D168" s="4" t="s">
        <v>26</v>
      </c>
      <c r="E168" s="4" t="s">
        <v>45</v>
      </c>
      <c r="F168" s="4" t="s">
        <v>46</v>
      </c>
      <c r="G168" s="22">
        <v>111</v>
      </c>
      <c r="H168" s="13">
        <v>59119</v>
      </c>
      <c r="I168" s="13">
        <v>59119</v>
      </c>
      <c r="J168" s="13">
        <v>30774</v>
      </c>
      <c r="K168" s="13">
        <v>25645</v>
      </c>
      <c r="L168" s="13">
        <v>63491</v>
      </c>
      <c r="M168" s="13">
        <v>63491</v>
      </c>
      <c r="N168" s="13">
        <v>61551</v>
      </c>
      <c r="O168" s="13">
        <v>61551</v>
      </c>
      <c r="P168" s="22"/>
      <c r="Q168" s="1"/>
      <c r="R168" s="1"/>
      <c r="S168" s="1"/>
    </row>
    <row r="169" spans="1:20" s="5" customFormat="1" ht="29.25" customHeight="1" x14ac:dyDescent="0.25">
      <c r="A169" s="3"/>
      <c r="B169" s="3"/>
      <c r="C169" s="23" t="s">
        <v>27</v>
      </c>
      <c r="D169" s="4" t="s">
        <v>26</v>
      </c>
      <c r="E169" s="4" t="s">
        <v>45</v>
      </c>
      <c r="F169" s="4" t="s">
        <v>46</v>
      </c>
      <c r="G169" s="22">
        <v>119</v>
      </c>
      <c r="H169" s="13">
        <v>17854</v>
      </c>
      <c r="I169" s="13">
        <v>17854</v>
      </c>
      <c r="J169" s="13">
        <v>9294</v>
      </c>
      <c r="K169" s="13">
        <v>7744.8</v>
      </c>
      <c r="L169" s="13">
        <v>19173</v>
      </c>
      <c r="M169" s="13">
        <v>19173</v>
      </c>
      <c r="N169" s="13">
        <v>18589</v>
      </c>
      <c r="O169" s="13">
        <v>18589</v>
      </c>
      <c r="P169" s="22"/>
      <c r="Q169" s="1"/>
      <c r="R169" s="1"/>
      <c r="S169" s="1"/>
    </row>
    <row r="170" spans="1:20" s="5" customFormat="1" ht="31.5" customHeight="1" x14ac:dyDescent="0.25">
      <c r="A170" s="3"/>
      <c r="B170" s="3"/>
      <c r="C170" s="23" t="s">
        <v>27</v>
      </c>
      <c r="D170" s="4" t="s">
        <v>26</v>
      </c>
      <c r="E170" s="4" t="s">
        <v>45</v>
      </c>
      <c r="F170" s="4" t="s">
        <v>46</v>
      </c>
      <c r="G170" s="22">
        <v>244</v>
      </c>
      <c r="H170" s="13">
        <v>565300</v>
      </c>
      <c r="I170" s="13">
        <v>564875.86</v>
      </c>
      <c r="J170" s="13">
        <v>148784.06</v>
      </c>
      <c r="K170" s="13">
        <v>148784.06</v>
      </c>
      <c r="L170" s="13">
        <v>618261</v>
      </c>
      <c r="M170" s="13">
        <v>618043.4</v>
      </c>
      <c r="N170" s="13">
        <v>593760</v>
      </c>
      <c r="O170" s="13">
        <v>593760</v>
      </c>
      <c r="P170" s="22"/>
      <c r="Q170" s="1"/>
      <c r="R170" s="1"/>
      <c r="S170" s="1"/>
    </row>
    <row r="171" spans="1:20" s="5" customFormat="1" ht="73.5" customHeight="1" x14ac:dyDescent="0.25">
      <c r="A171" s="8" t="s">
        <v>71</v>
      </c>
      <c r="B171" s="8" t="s">
        <v>76</v>
      </c>
      <c r="C171" s="23"/>
      <c r="D171" s="4"/>
      <c r="E171" s="4"/>
      <c r="F171" s="4"/>
      <c r="G171" s="22"/>
      <c r="H171" s="13">
        <f>H172</f>
        <v>10980700</v>
      </c>
      <c r="I171" s="13">
        <f t="shared" ref="I171:O172" si="63">I172</f>
        <v>10140044.380000001</v>
      </c>
      <c r="J171" s="13">
        <f t="shared" si="63"/>
        <v>5799599.29</v>
      </c>
      <c r="K171" s="13">
        <f t="shared" si="63"/>
        <v>5450854.71</v>
      </c>
      <c r="L171" s="13">
        <f t="shared" si="63"/>
        <v>12955700</v>
      </c>
      <c r="M171" s="13">
        <f t="shared" si="63"/>
        <v>7335016.3799999999</v>
      </c>
      <c r="N171" s="13">
        <f t="shared" si="63"/>
        <v>11225300</v>
      </c>
      <c r="O171" s="13">
        <f t="shared" si="63"/>
        <v>11225300</v>
      </c>
      <c r="P171" s="22"/>
      <c r="Q171" s="1"/>
      <c r="R171" s="1"/>
      <c r="S171" s="1"/>
    </row>
    <row r="172" spans="1:20" s="5" customFormat="1" ht="29.25" customHeight="1" x14ac:dyDescent="0.25">
      <c r="A172" s="8"/>
      <c r="B172" s="8"/>
      <c r="C172" s="23" t="s">
        <v>27</v>
      </c>
      <c r="D172" s="4" t="s">
        <v>26</v>
      </c>
      <c r="E172" s="4"/>
      <c r="F172" s="4"/>
      <c r="G172" s="22"/>
      <c r="H172" s="13">
        <f>H173</f>
        <v>10980700</v>
      </c>
      <c r="I172" s="13">
        <f t="shared" si="63"/>
        <v>10140044.380000001</v>
      </c>
      <c r="J172" s="13">
        <f t="shared" si="63"/>
        <v>5799599.29</v>
      </c>
      <c r="K172" s="13">
        <f t="shared" si="63"/>
        <v>5450854.71</v>
      </c>
      <c r="L172" s="13">
        <f t="shared" si="63"/>
        <v>12955700</v>
      </c>
      <c r="M172" s="13">
        <f t="shared" si="63"/>
        <v>7335016.3799999999</v>
      </c>
      <c r="N172" s="13">
        <f t="shared" si="63"/>
        <v>11225300</v>
      </c>
      <c r="O172" s="13">
        <f t="shared" si="63"/>
        <v>11225300</v>
      </c>
      <c r="P172" s="22"/>
      <c r="Q172" s="1"/>
      <c r="R172" s="1"/>
      <c r="S172" s="1"/>
    </row>
    <row r="173" spans="1:20" s="5" customFormat="1" ht="35.25" customHeight="1" x14ac:dyDescent="0.25">
      <c r="A173" s="3"/>
      <c r="B173" s="3"/>
      <c r="C173" s="23" t="s">
        <v>27</v>
      </c>
      <c r="D173" s="4" t="s">
        <v>26</v>
      </c>
      <c r="E173" s="4" t="s">
        <v>21</v>
      </c>
      <c r="F173" s="4" t="s">
        <v>44</v>
      </c>
      <c r="G173" s="22">
        <v>811</v>
      </c>
      <c r="H173" s="13">
        <v>10980700</v>
      </c>
      <c r="I173" s="13">
        <v>10140044.380000001</v>
      </c>
      <c r="J173" s="13">
        <v>5799599.29</v>
      </c>
      <c r="K173" s="13">
        <v>5450854.71</v>
      </c>
      <c r="L173" s="13">
        <v>12955700</v>
      </c>
      <c r="M173" s="13">
        <v>7335016.3799999999</v>
      </c>
      <c r="N173" s="13">
        <v>11225300</v>
      </c>
      <c r="O173" s="13">
        <v>11225300</v>
      </c>
      <c r="P173" s="22"/>
      <c r="Q173" s="1"/>
      <c r="R173" s="1"/>
      <c r="S173" s="1"/>
    </row>
    <row r="174" spans="1:20" s="5" customFormat="1" ht="52.5" x14ac:dyDescent="0.25">
      <c r="A174" s="8" t="s">
        <v>47</v>
      </c>
      <c r="B174" s="3" t="s">
        <v>77</v>
      </c>
      <c r="C174" s="23"/>
      <c r="D174" s="4"/>
      <c r="E174" s="4"/>
      <c r="F174" s="4"/>
      <c r="G174" s="22"/>
      <c r="H174" s="13">
        <f>H175</f>
        <v>52855180.429999992</v>
      </c>
      <c r="I174" s="13">
        <f t="shared" ref="I174:O174" si="64">I175</f>
        <v>52475576.830000006</v>
      </c>
      <c r="J174" s="13">
        <f>J175</f>
        <v>29038695.59</v>
      </c>
      <c r="K174" s="13">
        <f t="shared" si="64"/>
        <v>28946099.959999997</v>
      </c>
      <c r="L174" s="13">
        <f t="shared" si="64"/>
        <v>67908536.25999999</v>
      </c>
      <c r="M174" s="13">
        <f t="shared" si="64"/>
        <v>67026701</v>
      </c>
      <c r="N174" s="13">
        <f t="shared" si="64"/>
        <v>60558580</v>
      </c>
      <c r="O174" s="13">
        <f t="shared" si="64"/>
        <v>60558580</v>
      </c>
      <c r="P174" s="22"/>
      <c r="Q174" s="1"/>
      <c r="R174" s="1"/>
      <c r="S174" s="1"/>
    </row>
    <row r="175" spans="1:20" s="5" customFormat="1" ht="33.75" customHeight="1" x14ac:dyDescent="0.25">
      <c r="A175" s="3"/>
      <c r="B175" s="3"/>
      <c r="C175" s="23" t="s">
        <v>27</v>
      </c>
      <c r="D175" s="4" t="s">
        <v>26</v>
      </c>
      <c r="E175" s="4"/>
      <c r="F175" s="4"/>
      <c r="G175" s="22"/>
      <c r="H175" s="13">
        <f>H176+H177+H178+H179+H181+H182+H180</f>
        <v>52855180.429999992</v>
      </c>
      <c r="I175" s="13">
        <f>I176+I177+I178+I179+I181+I182+I180</f>
        <v>52475576.830000006</v>
      </c>
      <c r="J175" s="13">
        <f t="shared" ref="J175" si="65">J176+J177+J178+J179+J181+J182</f>
        <v>29038695.59</v>
      </c>
      <c r="K175" s="13">
        <f>K176+K177+K178+K179+K181+K182</f>
        <v>28946099.959999997</v>
      </c>
      <c r="L175" s="13">
        <f>L176+L177+L178+L179+L181+L182+L180</f>
        <v>67908536.25999999</v>
      </c>
      <c r="M175" s="13">
        <f t="shared" ref="M175:O175" si="66">M176+M177+M178+M179+M181+M182+M180</f>
        <v>67026701</v>
      </c>
      <c r="N175" s="13">
        <f t="shared" si="66"/>
        <v>60558580</v>
      </c>
      <c r="O175" s="13">
        <f t="shared" si="66"/>
        <v>60558580</v>
      </c>
      <c r="P175" s="22"/>
      <c r="Q175" s="1"/>
      <c r="R175" s="1"/>
      <c r="S175" s="1"/>
    </row>
    <row r="176" spans="1:20" s="5" customFormat="1" ht="28.5" customHeight="1" x14ac:dyDescent="0.25">
      <c r="A176" s="3"/>
      <c r="B176" s="3"/>
      <c r="C176" s="23" t="s">
        <v>27</v>
      </c>
      <c r="D176" s="4" t="s">
        <v>26</v>
      </c>
      <c r="E176" s="4" t="s">
        <v>22</v>
      </c>
      <c r="F176" s="4" t="s">
        <v>177</v>
      </c>
      <c r="G176" s="22">
        <v>111</v>
      </c>
      <c r="H176" s="13">
        <v>34335399.689999998</v>
      </c>
      <c r="I176" s="13">
        <v>34186686.859999999</v>
      </c>
      <c r="J176" s="13">
        <v>19553227.280000001</v>
      </c>
      <c r="K176" s="13">
        <v>19541694.370000001</v>
      </c>
      <c r="L176" s="13">
        <v>45335615.039999999</v>
      </c>
      <c r="M176" s="13">
        <v>44700634.359999999</v>
      </c>
      <c r="N176" s="13">
        <v>40138900</v>
      </c>
      <c r="O176" s="13">
        <v>40138900</v>
      </c>
      <c r="P176" s="22"/>
      <c r="Q176" s="1"/>
      <c r="R176" s="1"/>
      <c r="S176" s="1"/>
      <c r="T176" s="7"/>
    </row>
    <row r="177" spans="1:20" s="5" customFormat="1" ht="30.75" customHeight="1" x14ac:dyDescent="0.25">
      <c r="A177" s="3"/>
      <c r="B177" s="3"/>
      <c r="C177" s="23" t="s">
        <v>27</v>
      </c>
      <c r="D177" s="4" t="s">
        <v>26</v>
      </c>
      <c r="E177" s="4" t="s">
        <v>22</v>
      </c>
      <c r="F177" s="4" t="s">
        <v>177</v>
      </c>
      <c r="G177" s="22">
        <v>112</v>
      </c>
      <c r="H177" s="13">
        <v>120000</v>
      </c>
      <c r="I177" s="13">
        <v>90050</v>
      </c>
      <c r="J177" s="13">
        <v>137208.20000000001</v>
      </c>
      <c r="K177" s="13">
        <v>134208.20000000001</v>
      </c>
      <c r="L177" s="13">
        <v>222000</v>
      </c>
      <c r="M177" s="13">
        <v>194208.2</v>
      </c>
      <c r="N177" s="13">
        <v>108250</v>
      </c>
      <c r="O177" s="13">
        <v>108250</v>
      </c>
      <c r="P177" s="22"/>
      <c r="Q177" s="1"/>
      <c r="R177" s="1"/>
      <c r="S177" s="1"/>
    </row>
    <row r="178" spans="1:20" s="5" customFormat="1" ht="34.5" customHeight="1" x14ac:dyDescent="0.25">
      <c r="A178" s="3"/>
      <c r="B178" s="3"/>
      <c r="C178" s="23" t="s">
        <v>27</v>
      </c>
      <c r="D178" s="4" t="s">
        <v>26</v>
      </c>
      <c r="E178" s="4" t="s">
        <v>22</v>
      </c>
      <c r="F178" s="4" t="s">
        <v>177</v>
      </c>
      <c r="G178" s="22">
        <v>119</v>
      </c>
      <c r="H178" s="13">
        <v>10368900.16</v>
      </c>
      <c r="I178" s="13">
        <v>10224568.98</v>
      </c>
      <c r="J178" s="13">
        <v>5320635.74</v>
      </c>
      <c r="K178" s="13">
        <v>5310499.58</v>
      </c>
      <c r="L178" s="13">
        <v>13570241.220000001</v>
      </c>
      <c r="M178" s="13">
        <v>13459971.119999999</v>
      </c>
      <c r="N178" s="13">
        <v>12121950</v>
      </c>
      <c r="O178" s="13">
        <v>12121950</v>
      </c>
      <c r="P178" s="22"/>
      <c r="Q178" s="1"/>
      <c r="R178" s="1"/>
      <c r="S178" s="1"/>
    </row>
    <row r="179" spans="1:20" s="5" customFormat="1" ht="34.5" customHeight="1" x14ac:dyDescent="0.25">
      <c r="A179" s="3"/>
      <c r="B179" s="3"/>
      <c r="C179" s="23" t="s">
        <v>27</v>
      </c>
      <c r="D179" s="4" t="s">
        <v>26</v>
      </c>
      <c r="E179" s="4" t="s">
        <v>22</v>
      </c>
      <c r="F179" s="4" t="s">
        <v>177</v>
      </c>
      <c r="G179" s="22">
        <v>244</v>
      </c>
      <c r="H179" s="13">
        <v>7847393.1200000001</v>
      </c>
      <c r="I179" s="13">
        <v>7805532.6600000001</v>
      </c>
      <c r="J179" s="13">
        <v>4021024.37</v>
      </c>
      <c r="K179" s="13">
        <v>3953547.81</v>
      </c>
      <c r="L179" s="13">
        <v>8749280</v>
      </c>
      <c r="M179" s="13">
        <v>8660539.7200000007</v>
      </c>
      <c r="N179" s="13">
        <v>8178180</v>
      </c>
      <c r="O179" s="13">
        <v>8178180</v>
      </c>
      <c r="P179" s="22"/>
      <c r="Q179" s="1"/>
      <c r="R179" s="1"/>
      <c r="S179" s="1"/>
    </row>
    <row r="180" spans="1:20" s="5" customFormat="1" ht="34.5" customHeight="1" x14ac:dyDescent="0.25">
      <c r="A180" s="3"/>
      <c r="B180" s="3"/>
      <c r="C180" s="23" t="s">
        <v>27</v>
      </c>
      <c r="D180" s="4" t="s">
        <v>26</v>
      </c>
      <c r="E180" s="4" t="s">
        <v>22</v>
      </c>
      <c r="F180" s="4" t="s">
        <v>177</v>
      </c>
      <c r="G180" s="22">
        <v>321</v>
      </c>
      <c r="H180" s="13">
        <v>153250.26999999999</v>
      </c>
      <c r="I180" s="13">
        <v>153250.26999999999</v>
      </c>
      <c r="J180" s="13">
        <v>0</v>
      </c>
      <c r="K180" s="13">
        <v>0</v>
      </c>
      <c r="L180" s="13">
        <v>0</v>
      </c>
      <c r="M180" s="13">
        <v>0</v>
      </c>
      <c r="N180" s="13">
        <v>0</v>
      </c>
      <c r="O180" s="13">
        <v>0</v>
      </c>
      <c r="P180" s="22"/>
      <c r="Q180" s="1"/>
      <c r="R180" s="1"/>
      <c r="S180" s="1"/>
    </row>
    <row r="181" spans="1:20" s="5" customFormat="1" ht="33" customHeight="1" x14ac:dyDescent="0.25">
      <c r="A181" s="3"/>
      <c r="B181" s="3"/>
      <c r="C181" s="23" t="s">
        <v>27</v>
      </c>
      <c r="D181" s="4" t="s">
        <v>26</v>
      </c>
      <c r="E181" s="4" t="s">
        <v>22</v>
      </c>
      <c r="F181" s="4" t="s">
        <v>177</v>
      </c>
      <c r="G181" s="22">
        <v>852</v>
      </c>
      <c r="H181" s="13">
        <v>29885</v>
      </c>
      <c r="I181" s="13">
        <v>15235</v>
      </c>
      <c r="J181" s="13">
        <v>6600</v>
      </c>
      <c r="K181" s="13">
        <v>6150</v>
      </c>
      <c r="L181" s="13">
        <v>29402.400000000001</v>
      </c>
      <c r="M181" s="13">
        <v>9450</v>
      </c>
      <c r="N181" s="13">
        <v>11000</v>
      </c>
      <c r="O181" s="13">
        <v>11000</v>
      </c>
      <c r="P181" s="22"/>
      <c r="Q181" s="1"/>
      <c r="R181" s="1"/>
      <c r="S181" s="1"/>
    </row>
    <row r="182" spans="1:20" s="5" customFormat="1" ht="31.5" x14ac:dyDescent="0.25">
      <c r="A182" s="3"/>
      <c r="B182" s="3"/>
      <c r="C182" s="23" t="s">
        <v>27</v>
      </c>
      <c r="D182" s="4" t="s">
        <v>26</v>
      </c>
      <c r="E182" s="4" t="s">
        <v>22</v>
      </c>
      <c r="F182" s="4" t="s">
        <v>177</v>
      </c>
      <c r="G182" s="22">
        <v>853</v>
      </c>
      <c r="H182" s="13">
        <v>352.19</v>
      </c>
      <c r="I182" s="13">
        <v>253.06</v>
      </c>
      <c r="J182" s="13">
        <v>0</v>
      </c>
      <c r="K182" s="13">
        <v>0</v>
      </c>
      <c r="L182" s="13">
        <v>1997.6</v>
      </c>
      <c r="M182" s="13">
        <v>1897.6</v>
      </c>
      <c r="N182" s="13">
        <v>300</v>
      </c>
      <c r="O182" s="13">
        <v>300</v>
      </c>
      <c r="P182" s="22"/>
      <c r="Q182" s="1"/>
      <c r="R182" s="1"/>
      <c r="S182" s="1"/>
      <c r="T182" s="7"/>
    </row>
    <row r="183" spans="1:20" s="5" customFormat="1" ht="52.5" x14ac:dyDescent="0.25">
      <c r="A183" s="8" t="s">
        <v>49</v>
      </c>
      <c r="B183" s="3" t="s">
        <v>447</v>
      </c>
      <c r="C183" s="23"/>
      <c r="D183" s="4"/>
      <c r="E183" s="4"/>
      <c r="F183" s="4"/>
      <c r="G183" s="22"/>
      <c r="H183" s="13">
        <f>H184</f>
        <v>0</v>
      </c>
      <c r="I183" s="13">
        <f t="shared" ref="I183:O183" si="67">I184</f>
        <v>0</v>
      </c>
      <c r="J183" s="13">
        <f t="shared" si="67"/>
        <v>0</v>
      </c>
      <c r="K183" s="13">
        <f t="shared" si="67"/>
        <v>0</v>
      </c>
      <c r="L183" s="13">
        <f t="shared" si="67"/>
        <v>70253.039999999994</v>
      </c>
      <c r="M183" s="13">
        <f t="shared" si="67"/>
        <v>70253.039999999994</v>
      </c>
      <c r="N183" s="13">
        <f t="shared" si="67"/>
        <v>0</v>
      </c>
      <c r="O183" s="13">
        <f t="shared" si="67"/>
        <v>0</v>
      </c>
      <c r="P183" s="22"/>
      <c r="Q183" s="1"/>
      <c r="R183" s="1"/>
      <c r="S183" s="1"/>
      <c r="T183" s="7"/>
    </row>
    <row r="184" spans="1:20" s="5" customFormat="1" ht="31.5" x14ac:dyDescent="0.25">
      <c r="A184" s="3"/>
      <c r="B184" s="3"/>
      <c r="C184" s="23" t="s">
        <v>27</v>
      </c>
      <c r="D184" s="4" t="s">
        <v>26</v>
      </c>
      <c r="E184" s="4"/>
      <c r="F184" s="4"/>
      <c r="G184" s="22"/>
      <c r="H184" s="13">
        <f>H185</f>
        <v>0</v>
      </c>
      <c r="I184" s="13">
        <f t="shared" ref="I184:O184" si="68">I185</f>
        <v>0</v>
      </c>
      <c r="J184" s="13">
        <f t="shared" si="68"/>
        <v>0</v>
      </c>
      <c r="K184" s="13">
        <f t="shared" si="68"/>
        <v>0</v>
      </c>
      <c r="L184" s="13">
        <f t="shared" si="68"/>
        <v>70253.039999999994</v>
      </c>
      <c r="M184" s="13">
        <f t="shared" si="68"/>
        <v>70253.039999999994</v>
      </c>
      <c r="N184" s="13">
        <f t="shared" si="68"/>
        <v>0</v>
      </c>
      <c r="O184" s="13">
        <f t="shared" si="68"/>
        <v>0</v>
      </c>
      <c r="P184" s="22"/>
      <c r="Q184" s="1"/>
      <c r="R184" s="1"/>
      <c r="S184" s="1"/>
      <c r="T184" s="7"/>
    </row>
    <row r="185" spans="1:20" s="5" customFormat="1" ht="31.5" x14ac:dyDescent="0.25">
      <c r="A185" s="3"/>
      <c r="B185" s="3"/>
      <c r="C185" s="23" t="s">
        <v>27</v>
      </c>
      <c r="D185" s="4" t="s">
        <v>26</v>
      </c>
      <c r="E185" s="4" t="s">
        <v>22</v>
      </c>
      <c r="F185" s="4" t="s">
        <v>448</v>
      </c>
      <c r="G185" s="22">
        <v>244</v>
      </c>
      <c r="H185" s="13">
        <v>0</v>
      </c>
      <c r="I185" s="13">
        <v>0</v>
      </c>
      <c r="J185" s="13">
        <v>0</v>
      </c>
      <c r="K185" s="13">
        <v>0</v>
      </c>
      <c r="L185" s="13">
        <v>70253.039999999994</v>
      </c>
      <c r="M185" s="13">
        <v>70253.039999999994</v>
      </c>
      <c r="N185" s="13">
        <v>0</v>
      </c>
      <c r="O185" s="13">
        <v>0</v>
      </c>
      <c r="P185" s="22"/>
      <c r="Q185" s="1"/>
      <c r="R185" s="1"/>
      <c r="S185" s="1"/>
      <c r="T185" s="7"/>
    </row>
    <row r="186" spans="1:20" s="5" customFormat="1" ht="63" x14ac:dyDescent="0.25">
      <c r="A186" s="8" t="s">
        <v>51</v>
      </c>
      <c r="B186" s="3" t="s">
        <v>296</v>
      </c>
      <c r="C186" s="23"/>
      <c r="D186" s="4"/>
      <c r="E186" s="4"/>
      <c r="F186" s="4"/>
      <c r="G186" s="22"/>
      <c r="H186" s="13">
        <f>H187</f>
        <v>5000000</v>
      </c>
      <c r="I186" s="13">
        <f t="shared" ref="I186:O187" si="69">I187</f>
        <v>5000000</v>
      </c>
      <c r="J186" s="13">
        <f t="shared" si="69"/>
        <v>0</v>
      </c>
      <c r="K186" s="13">
        <f t="shared" si="69"/>
        <v>0</v>
      </c>
      <c r="L186" s="13">
        <f t="shared" si="69"/>
        <v>0</v>
      </c>
      <c r="M186" s="13">
        <f t="shared" si="69"/>
        <v>0</v>
      </c>
      <c r="N186" s="13">
        <f t="shared" si="69"/>
        <v>4195800</v>
      </c>
      <c r="O186" s="13">
        <f t="shared" si="69"/>
        <v>0</v>
      </c>
      <c r="P186" s="22"/>
      <c r="Q186" s="1"/>
      <c r="R186" s="1"/>
      <c r="S186" s="1"/>
      <c r="T186" s="7"/>
    </row>
    <row r="187" spans="1:20" s="5" customFormat="1" ht="31.5" x14ac:dyDescent="0.25">
      <c r="A187" s="3"/>
      <c r="B187" s="3"/>
      <c r="C187" s="23" t="s">
        <v>27</v>
      </c>
      <c r="D187" s="4" t="s">
        <v>26</v>
      </c>
      <c r="E187" s="4"/>
      <c r="F187" s="4"/>
      <c r="G187" s="22"/>
      <c r="H187" s="13">
        <f>H188</f>
        <v>5000000</v>
      </c>
      <c r="I187" s="13">
        <f t="shared" si="69"/>
        <v>5000000</v>
      </c>
      <c r="J187" s="13">
        <f t="shared" si="69"/>
        <v>0</v>
      </c>
      <c r="K187" s="13">
        <f t="shared" si="69"/>
        <v>0</v>
      </c>
      <c r="L187" s="13">
        <f t="shared" si="69"/>
        <v>0</v>
      </c>
      <c r="M187" s="13">
        <f t="shared" si="69"/>
        <v>0</v>
      </c>
      <c r="N187" s="13">
        <f t="shared" si="69"/>
        <v>4195800</v>
      </c>
      <c r="O187" s="13">
        <f t="shared" si="69"/>
        <v>0</v>
      </c>
      <c r="P187" s="22"/>
      <c r="Q187" s="1"/>
      <c r="R187" s="1"/>
      <c r="S187" s="1"/>
      <c r="T187" s="7"/>
    </row>
    <row r="188" spans="1:20" s="5" customFormat="1" ht="31.5" x14ac:dyDescent="0.25">
      <c r="A188" s="3"/>
      <c r="B188" s="3"/>
      <c r="C188" s="23" t="s">
        <v>27</v>
      </c>
      <c r="D188" s="4" t="s">
        <v>26</v>
      </c>
      <c r="E188" s="4" t="s">
        <v>22</v>
      </c>
      <c r="F188" s="4" t="s">
        <v>297</v>
      </c>
      <c r="G188" s="22">
        <v>244</v>
      </c>
      <c r="H188" s="13">
        <v>5000000</v>
      </c>
      <c r="I188" s="13">
        <v>5000000</v>
      </c>
      <c r="J188" s="13">
        <v>0</v>
      </c>
      <c r="K188" s="13">
        <v>0</v>
      </c>
      <c r="L188" s="13">
        <v>0</v>
      </c>
      <c r="M188" s="13">
        <v>0</v>
      </c>
      <c r="N188" s="13">
        <v>4195800</v>
      </c>
      <c r="O188" s="13">
        <v>0</v>
      </c>
      <c r="P188" s="22"/>
      <c r="Q188" s="1"/>
      <c r="R188" s="1"/>
      <c r="S188" s="1"/>
      <c r="T188" s="7"/>
    </row>
    <row r="189" spans="1:20" s="5" customFormat="1" ht="94.5" x14ac:dyDescent="0.25">
      <c r="A189" s="8" t="s">
        <v>424</v>
      </c>
      <c r="B189" s="3" t="s">
        <v>294</v>
      </c>
      <c r="C189" s="23"/>
      <c r="D189" s="4"/>
      <c r="E189" s="4"/>
      <c r="F189" s="4"/>
      <c r="G189" s="22"/>
      <c r="H189" s="13">
        <f>H190</f>
        <v>143220</v>
      </c>
      <c r="I189" s="13">
        <f t="shared" ref="I189:O189" si="70">I190</f>
        <v>143220</v>
      </c>
      <c r="J189" s="13">
        <f t="shared" si="70"/>
        <v>0</v>
      </c>
      <c r="K189" s="13">
        <f t="shared" si="70"/>
        <v>0</v>
      </c>
      <c r="L189" s="13">
        <f t="shared" si="70"/>
        <v>0</v>
      </c>
      <c r="M189" s="13">
        <f t="shared" si="70"/>
        <v>0</v>
      </c>
      <c r="N189" s="13">
        <f t="shared" si="70"/>
        <v>0</v>
      </c>
      <c r="O189" s="13">
        <f t="shared" si="70"/>
        <v>0</v>
      </c>
      <c r="P189" s="22"/>
      <c r="Q189" s="1"/>
      <c r="R189" s="1"/>
      <c r="S189" s="1"/>
      <c r="T189" s="7"/>
    </row>
    <row r="190" spans="1:20" s="5" customFormat="1" ht="31.5" x14ac:dyDescent="0.25">
      <c r="A190" s="3"/>
      <c r="B190" s="3"/>
      <c r="C190" s="23" t="s">
        <v>27</v>
      </c>
      <c r="D190" s="4" t="s">
        <v>26</v>
      </c>
      <c r="E190" s="4"/>
      <c r="F190" s="4"/>
      <c r="G190" s="22"/>
      <c r="H190" s="13">
        <f>H191+H192</f>
        <v>143220</v>
      </c>
      <c r="I190" s="13">
        <f t="shared" ref="I190:O190" si="71">I191+I192</f>
        <v>143220</v>
      </c>
      <c r="J190" s="13">
        <f t="shared" si="71"/>
        <v>0</v>
      </c>
      <c r="K190" s="13">
        <f t="shared" si="71"/>
        <v>0</v>
      </c>
      <c r="L190" s="13">
        <f t="shared" si="71"/>
        <v>0</v>
      </c>
      <c r="M190" s="13">
        <f t="shared" si="71"/>
        <v>0</v>
      </c>
      <c r="N190" s="13">
        <f t="shared" si="71"/>
        <v>0</v>
      </c>
      <c r="O190" s="13">
        <f t="shared" si="71"/>
        <v>0</v>
      </c>
      <c r="P190" s="22"/>
      <c r="Q190" s="1"/>
      <c r="R190" s="1"/>
      <c r="S190" s="1"/>
      <c r="T190" s="7"/>
    </row>
    <row r="191" spans="1:20" s="5" customFormat="1" ht="31.5" x14ac:dyDescent="0.25">
      <c r="A191" s="3"/>
      <c r="B191" s="3"/>
      <c r="C191" s="23" t="s">
        <v>27</v>
      </c>
      <c r="D191" s="4" t="s">
        <v>26</v>
      </c>
      <c r="E191" s="4" t="s">
        <v>22</v>
      </c>
      <c r="F191" s="4" t="s">
        <v>295</v>
      </c>
      <c r="G191" s="22">
        <v>111</v>
      </c>
      <c r="H191" s="13">
        <v>110000</v>
      </c>
      <c r="I191" s="13">
        <v>110000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  <c r="P191" s="22"/>
      <c r="Q191" s="1"/>
      <c r="R191" s="1"/>
      <c r="S191" s="1"/>
      <c r="T191" s="7"/>
    </row>
    <row r="192" spans="1:20" s="5" customFormat="1" ht="31.5" x14ac:dyDescent="0.25">
      <c r="A192" s="3"/>
      <c r="B192" s="3"/>
      <c r="C192" s="23" t="s">
        <v>27</v>
      </c>
      <c r="D192" s="4" t="s">
        <v>26</v>
      </c>
      <c r="E192" s="4" t="s">
        <v>22</v>
      </c>
      <c r="F192" s="4" t="s">
        <v>295</v>
      </c>
      <c r="G192" s="22">
        <v>119</v>
      </c>
      <c r="H192" s="13">
        <v>33220</v>
      </c>
      <c r="I192" s="13">
        <v>33220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  <c r="P192" s="22"/>
      <c r="Q192" s="1"/>
      <c r="R192" s="1"/>
      <c r="S192" s="1"/>
      <c r="T192" s="7"/>
    </row>
    <row r="193" spans="1:20" hidden="1" x14ac:dyDescent="0.25"/>
    <row r="194" spans="1:20" hidden="1" x14ac:dyDescent="0.25"/>
    <row r="195" spans="1:20" hidden="1" x14ac:dyDescent="0.25"/>
    <row r="196" spans="1:20" s="5" customFormat="1" ht="162" customHeight="1" x14ac:dyDescent="0.25">
      <c r="A196" s="8" t="s">
        <v>446</v>
      </c>
      <c r="B196" s="3" t="s">
        <v>298</v>
      </c>
      <c r="C196" s="23"/>
      <c r="D196" s="4"/>
      <c r="E196" s="4"/>
      <c r="F196" s="4"/>
      <c r="G196" s="22"/>
      <c r="H196" s="13">
        <f>H197</f>
        <v>75200</v>
      </c>
      <c r="I196" s="13">
        <f t="shared" ref="I196:O197" si="72">I197</f>
        <v>75160.69</v>
      </c>
      <c r="J196" s="13">
        <f t="shared" si="72"/>
        <v>0</v>
      </c>
      <c r="K196" s="13">
        <f t="shared" si="72"/>
        <v>0</v>
      </c>
      <c r="L196" s="13">
        <f t="shared" si="72"/>
        <v>0</v>
      </c>
      <c r="M196" s="13">
        <f t="shared" si="72"/>
        <v>0</v>
      </c>
      <c r="N196" s="13">
        <f t="shared" si="72"/>
        <v>0</v>
      </c>
      <c r="O196" s="13">
        <f t="shared" si="72"/>
        <v>0</v>
      </c>
      <c r="P196" s="22"/>
      <c r="Q196" s="1"/>
      <c r="R196" s="1"/>
      <c r="S196" s="1"/>
      <c r="T196" s="7"/>
    </row>
    <row r="197" spans="1:20" s="5" customFormat="1" ht="31.5" x14ac:dyDescent="0.25">
      <c r="A197" s="3"/>
      <c r="B197" s="3"/>
      <c r="C197" s="23" t="s">
        <v>27</v>
      </c>
      <c r="D197" s="4" t="s">
        <v>26</v>
      </c>
      <c r="E197" s="4"/>
      <c r="F197" s="4"/>
      <c r="G197" s="22"/>
      <c r="H197" s="13">
        <f>H198</f>
        <v>75200</v>
      </c>
      <c r="I197" s="13">
        <f t="shared" si="72"/>
        <v>75160.69</v>
      </c>
      <c r="J197" s="13">
        <f t="shared" si="72"/>
        <v>0</v>
      </c>
      <c r="K197" s="13">
        <f t="shared" si="72"/>
        <v>0</v>
      </c>
      <c r="L197" s="13">
        <f t="shared" si="72"/>
        <v>0</v>
      </c>
      <c r="M197" s="13">
        <f t="shared" si="72"/>
        <v>0</v>
      </c>
      <c r="N197" s="13">
        <f t="shared" si="72"/>
        <v>0</v>
      </c>
      <c r="O197" s="13">
        <f t="shared" si="72"/>
        <v>0</v>
      </c>
      <c r="P197" s="22"/>
      <c r="Q197" s="1"/>
      <c r="R197" s="1"/>
      <c r="S197" s="1"/>
      <c r="T197" s="7"/>
    </row>
    <row r="198" spans="1:20" s="5" customFormat="1" ht="31.5" x14ac:dyDescent="0.25">
      <c r="A198" s="3"/>
      <c r="B198" s="3"/>
      <c r="C198" s="23" t="s">
        <v>27</v>
      </c>
      <c r="D198" s="4" t="s">
        <v>26</v>
      </c>
      <c r="E198" s="4" t="s">
        <v>21</v>
      </c>
      <c r="F198" s="4" t="s">
        <v>299</v>
      </c>
      <c r="G198" s="22">
        <v>811</v>
      </c>
      <c r="H198" s="13">
        <v>75200</v>
      </c>
      <c r="I198" s="13">
        <v>75160.69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0</v>
      </c>
      <c r="P198" s="22"/>
      <c r="Q198" s="1"/>
      <c r="R198" s="1"/>
      <c r="S198" s="1"/>
      <c r="T198" s="7"/>
    </row>
    <row r="199" spans="1:20" s="5" customFormat="1" ht="50.25" customHeight="1" x14ac:dyDescent="0.25">
      <c r="A199" s="8" t="s">
        <v>446</v>
      </c>
      <c r="B199" s="3" t="s">
        <v>300</v>
      </c>
      <c r="C199" s="23"/>
      <c r="D199" s="4"/>
      <c r="E199" s="4"/>
      <c r="F199" s="4"/>
      <c r="G199" s="22"/>
      <c r="H199" s="13">
        <f>H200</f>
        <v>2127347.25</v>
      </c>
      <c r="I199" s="13">
        <f t="shared" ref="I199:O200" si="73">I200</f>
        <v>1823439.8399999999</v>
      </c>
      <c r="J199" s="13">
        <f t="shared" si="73"/>
        <v>0</v>
      </c>
      <c r="K199" s="13">
        <f t="shared" si="73"/>
        <v>0</v>
      </c>
      <c r="L199" s="13">
        <f t="shared" si="73"/>
        <v>0</v>
      </c>
      <c r="M199" s="13">
        <f t="shared" si="73"/>
        <v>0</v>
      </c>
      <c r="N199" s="13">
        <f t="shared" si="73"/>
        <v>0</v>
      </c>
      <c r="O199" s="13">
        <f t="shared" si="73"/>
        <v>0</v>
      </c>
      <c r="P199" s="22"/>
      <c r="Q199" s="1"/>
      <c r="R199" s="1"/>
      <c r="S199" s="1"/>
      <c r="T199" s="7"/>
    </row>
    <row r="200" spans="1:20" s="5" customFormat="1" ht="31.5" x14ac:dyDescent="0.25">
      <c r="A200" s="3"/>
      <c r="B200" s="3"/>
      <c r="C200" s="23" t="s">
        <v>27</v>
      </c>
      <c r="D200" s="4" t="s">
        <v>26</v>
      </c>
      <c r="E200" s="4"/>
      <c r="F200" s="4"/>
      <c r="G200" s="22"/>
      <c r="H200" s="13">
        <f>H201+H202</f>
        <v>2127347.25</v>
      </c>
      <c r="I200" s="13">
        <f>I201+I202</f>
        <v>1823439.8399999999</v>
      </c>
      <c r="J200" s="13">
        <f t="shared" si="73"/>
        <v>0</v>
      </c>
      <c r="K200" s="13">
        <f t="shared" si="73"/>
        <v>0</v>
      </c>
      <c r="L200" s="13">
        <f>L201+L202</f>
        <v>0</v>
      </c>
      <c r="M200" s="13">
        <f>M201+M202</f>
        <v>0</v>
      </c>
      <c r="N200" s="13">
        <f t="shared" si="73"/>
        <v>0</v>
      </c>
      <c r="O200" s="13">
        <f t="shared" si="73"/>
        <v>0</v>
      </c>
      <c r="P200" s="22"/>
      <c r="Q200" s="1"/>
      <c r="R200" s="1"/>
      <c r="S200" s="1"/>
      <c r="T200" s="7"/>
    </row>
    <row r="201" spans="1:20" s="5" customFormat="1" ht="31.5" x14ac:dyDescent="0.25">
      <c r="A201" s="3"/>
      <c r="B201" s="3"/>
      <c r="C201" s="23" t="s">
        <v>27</v>
      </c>
      <c r="D201" s="4" t="s">
        <v>26</v>
      </c>
      <c r="E201" s="4" t="s">
        <v>22</v>
      </c>
      <c r="F201" s="4" t="s">
        <v>301</v>
      </c>
      <c r="G201" s="22">
        <v>111</v>
      </c>
      <c r="H201" s="13">
        <v>1633907.25</v>
      </c>
      <c r="I201" s="13">
        <v>1400491.46</v>
      </c>
      <c r="J201" s="13">
        <v>0</v>
      </c>
      <c r="K201" s="13">
        <v>0</v>
      </c>
      <c r="L201" s="13">
        <v>0</v>
      </c>
      <c r="M201" s="13">
        <v>0</v>
      </c>
      <c r="N201" s="13">
        <v>0</v>
      </c>
      <c r="O201" s="13">
        <v>0</v>
      </c>
      <c r="P201" s="22"/>
      <c r="Q201" s="1"/>
      <c r="R201" s="1"/>
      <c r="S201" s="1"/>
      <c r="T201" s="7"/>
    </row>
    <row r="202" spans="1:20" s="5" customFormat="1" ht="31.5" x14ac:dyDescent="0.25">
      <c r="A202" s="3"/>
      <c r="B202" s="3"/>
      <c r="C202" s="23" t="s">
        <v>27</v>
      </c>
      <c r="D202" s="4" t="s">
        <v>26</v>
      </c>
      <c r="E202" s="4" t="s">
        <v>22</v>
      </c>
      <c r="F202" s="4" t="s">
        <v>301</v>
      </c>
      <c r="G202" s="22">
        <v>119</v>
      </c>
      <c r="H202" s="13">
        <v>493440</v>
      </c>
      <c r="I202" s="13">
        <v>422948.38</v>
      </c>
      <c r="J202" s="13">
        <v>0</v>
      </c>
      <c r="K202" s="13">
        <v>0</v>
      </c>
      <c r="L202" s="13">
        <v>0</v>
      </c>
      <c r="M202" s="13">
        <v>0</v>
      </c>
      <c r="N202" s="13">
        <v>0</v>
      </c>
      <c r="O202" s="13">
        <v>0</v>
      </c>
      <c r="P202" s="22"/>
      <c r="Q202" s="1"/>
      <c r="R202" s="1"/>
      <c r="S202" s="1"/>
      <c r="T202" s="7"/>
    </row>
    <row r="203" spans="1:20" s="5" customFormat="1" x14ac:dyDescent="0.25">
      <c r="A203" s="1"/>
      <c r="B203" s="1"/>
      <c r="C203" s="16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"/>
      <c r="R203" s="1"/>
      <c r="S203" s="1"/>
    </row>
    <row r="204" spans="1:20" s="5" customFormat="1" x14ac:dyDescent="0.25">
      <c r="A204" s="5" t="s">
        <v>24</v>
      </c>
      <c r="C204" s="17"/>
      <c r="D204" s="15"/>
      <c r="E204" s="15"/>
      <c r="F204" s="15"/>
      <c r="G204" s="15"/>
      <c r="H204" s="15"/>
      <c r="I204" s="15" t="s">
        <v>25</v>
      </c>
      <c r="J204" s="15"/>
      <c r="K204" s="15"/>
      <c r="L204" s="15"/>
      <c r="M204" s="15"/>
      <c r="N204" s="15"/>
      <c r="O204" s="15"/>
      <c r="P204" s="15"/>
    </row>
    <row r="205" spans="1:20" s="5" customFormat="1" x14ac:dyDescent="0.25">
      <c r="A205" s="1"/>
      <c r="B205" s="1"/>
      <c r="C205" s="16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"/>
      <c r="R205" s="1"/>
      <c r="S205" s="1"/>
    </row>
  </sheetData>
  <autoFilter ref="A20:T76" xr:uid="{A24FEF97-7ECB-42F8-B92D-77570FB2B6C8}">
    <filterColumn colId="5">
      <filters>
        <filter val="{0610086104 -0610086105} {0610086100 - 0610086400}  0610077450 {0610086470 - 0610086740} 0610086770  06100S6413 {0610086101 - 0610086102 {0610086780 - 0610086960}  {0610086106 - 0610086109} {0610086111 - 0610086119} {0610086121-0610086123}"/>
        <filter val="{0620086430-0620086460}"/>
        <filter val="0610086100"/>
        <filter val="0610086110"/>
        <filter val="0610086120"/>
        <filter val="0610086130"/>
        <filter val="0610086140"/>
        <filter val="0610086150"/>
        <filter val="0610086160"/>
        <filter val="0610086170"/>
        <filter val="06100S4610"/>
        <filter val="06100S5710"/>
        <filter val="06100S5720"/>
        <filter val="06100S6414"/>
        <filter val="06100S6800"/>
      </filters>
    </filterColumn>
  </autoFilter>
  <mergeCells count="17">
    <mergeCell ref="M2:O2"/>
    <mergeCell ref="A4:Q4"/>
    <mergeCell ref="A6:A9"/>
    <mergeCell ref="B6:B9"/>
    <mergeCell ref="C6:C9"/>
    <mergeCell ref="D6:D9"/>
    <mergeCell ref="E6:E9"/>
    <mergeCell ref="F6:F9"/>
    <mergeCell ref="G6:G9"/>
    <mergeCell ref="H6:I8"/>
    <mergeCell ref="J6:M6"/>
    <mergeCell ref="N6:N8"/>
    <mergeCell ref="O6:O8"/>
    <mergeCell ref="P6:P9"/>
    <mergeCell ref="J7:M7"/>
    <mergeCell ref="J8:K8"/>
    <mergeCell ref="L8:M8"/>
  </mergeCells>
  <pageMargins left="0.78740157480314965" right="0.19685039370078741" top="0.39370078740157483" bottom="0.19685039370078741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D0FA4-F953-4AF2-AD6E-2E50C6E4DA90}">
  <dimension ref="A1:T249"/>
  <sheetViews>
    <sheetView zoomScaleNormal="100" workbookViewId="0">
      <selection activeCell="T15" sqref="T15"/>
    </sheetView>
  </sheetViews>
  <sheetFormatPr defaultRowHeight="15" x14ac:dyDescent="0.25"/>
  <cols>
    <col min="1" max="1" width="12.140625" style="1" customWidth="1"/>
    <col min="2" max="2" width="17.28515625" style="1" customWidth="1"/>
    <col min="3" max="3" width="10.5703125" style="16" customWidth="1"/>
    <col min="4" max="4" width="5.5703125" style="10" customWidth="1"/>
    <col min="5" max="5" width="4.42578125" style="10" customWidth="1"/>
    <col min="6" max="6" width="9" style="10" customWidth="1"/>
    <col min="7" max="7" width="4.28515625" style="10" customWidth="1"/>
    <col min="8" max="8" width="11" style="10" customWidth="1"/>
    <col min="9" max="9" width="11.5703125" style="10" customWidth="1"/>
    <col min="10" max="10" width="10.5703125" style="10" customWidth="1"/>
    <col min="11" max="11" width="10.42578125" style="10" customWidth="1"/>
    <col min="12" max="12" width="10.85546875" style="10" customWidth="1"/>
    <col min="13" max="14" width="11" style="10" customWidth="1"/>
    <col min="15" max="15" width="11.85546875" style="10" customWidth="1"/>
    <col min="16" max="16" width="9.85546875" style="10" customWidth="1"/>
    <col min="17" max="19" width="9.140625" style="2"/>
    <col min="20" max="20" width="18.5703125" customWidth="1"/>
  </cols>
  <sheetData>
    <row r="1" spans="1:19" ht="13.5" customHeight="1" x14ac:dyDescent="0.25">
      <c r="M1" s="11" t="s">
        <v>65</v>
      </c>
      <c r="N1" s="11"/>
      <c r="O1" s="11"/>
      <c r="P1" s="11"/>
      <c r="Q1" s="1"/>
    </row>
    <row r="2" spans="1:19" ht="72.75" customHeight="1" x14ac:dyDescent="0.25">
      <c r="M2" s="117" t="s">
        <v>64</v>
      </c>
      <c r="N2" s="117"/>
      <c r="O2" s="117"/>
      <c r="P2" s="24"/>
      <c r="Q2" s="1"/>
    </row>
    <row r="3" spans="1:19" ht="11.25" customHeight="1" x14ac:dyDescent="0.25">
      <c r="Q3" s="1"/>
    </row>
    <row r="4" spans="1:19" ht="33" customHeight="1" x14ac:dyDescent="0.25">
      <c r="A4" s="118" t="s">
        <v>79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</row>
    <row r="5" spans="1:19" ht="14.25" customHeight="1" x14ac:dyDescent="0.25">
      <c r="F5" s="50"/>
      <c r="G5" s="50"/>
      <c r="H5" s="50"/>
      <c r="I5" s="50"/>
      <c r="J5" s="50"/>
      <c r="K5" s="50"/>
      <c r="L5" s="50"/>
      <c r="M5" s="50"/>
      <c r="N5" s="50"/>
      <c r="O5" s="51" t="s">
        <v>0</v>
      </c>
      <c r="P5" s="51"/>
      <c r="Q5" s="1"/>
    </row>
    <row r="6" spans="1:19" s="5" customFormat="1" ht="17.25" customHeight="1" x14ac:dyDescent="0.25">
      <c r="A6" s="113" t="s">
        <v>1</v>
      </c>
      <c r="B6" s="113" t="s">
        <v>66</v>
      </c>
      <c r="C6" s="119" t="s">
        <v>2</v>
      </c>
      <c r="D6" s="113" t="s">
        <v>3</v>
      </c>
      <c r="E6" s="113" t="s">
        <v>4</v>
      </c>
      <c r="F6" s="129" t="s">
        <v>5</v>
      </c>
      <c r="G6" s="129" t="s">
        <v>6</v>
      </c>
      <c r="H6" s="129">
        <v>2023</v>
      </c>
      <c r="I6" s="129"/>
      <c r="J6" s="129" t="s">
        <v>67</v>
      </c>
      <c r="K6" s="129"/>
      <c r="L6" s="129"/>
      <c r="M6" s="129"/>
      <c r="N6" s="129">
        <v>2025</v>
      </c>
      <c r="O6" s="129">
        <v>2026</v>
      </c>
      <c r="P6" s="123" t="s">
        <v>417</v>
      </c>
      <c r="Q6" s="1"/>
      <c r="R6" s="1"/>
      <c r="S6" s="1"/>
    </row>
    <row r="7" spans="1:19" s="5" customFormat="1" ht="18" customHeight="1" x14ac:dyDescent="0.25">
      <c r="A7" s="113"/>
      <c r="B7" s="113"/>
      <c r="C7" s="119"/>
      <c r="D7" s="113"/>
      <c r="E7" s="113"/>
      <c r="F7" s="129"/>
      <c r="G7" s="129"/>
      <c r="H7" s="129"/>
      <c r="I7" s="129"/>
      <c r="J7" s="126">
        <v>2024</v>
      </c>
      <c r="K7" s="127"/>
      <c r="L7" s="127"/>
      <c r="M7" s="128"/>
      <c r="N7" s="129"/>
      <c r="O7" s="129"/>
      <c r="P7" s="124"/>
      <c r="Q7" s="1"/>
      <c r="R7" s="1"/>
      <c r="S7" s="1"/>
    </row>
    <row r="8" spans="1:19" s="5" customFormat="1" ht="18" customHeight="1" x14ac:dyDescent="0.25">
      <c r="A8" s="113"/>
      <c r="B8" s="113"/>
      <c r="C8" s="119"/>
      <c r="D8" s="113"/>
      <c r="E8" s="113"/>
      <c r="F8" s="129"/>
      <c r="G8" s="129"/>
      <c r="H8" s="129"/>
      <c r="I8" s="129"/>
      <c r="J8" s="129" t="s">
        <v>7</v>
      </c>
      <c r="K8" s="129"/>
      <c r="L8" s="129" t="s">
        <v>8</v>
      </c>
      <c r="M8" s="129"/>
      <c r="N8" s="129"/>
      <c r="O8" s="129"/>
      <c r="P8" s="124"/>
      <c r="Q8" s="1"/>
      <c r="R8" s="1"/>
      <c r="S8" s="1"/>
    </row>
    <row r="9" spans="1:19" s="5" customFormat="1" x14ac:dyDescent="0.25">
      <c r="A9" s="113"/>
      <c r="B9" s="113"/>
      <c r="C9" s="119"/>
      <c r="D9" s="113"/>
      <c r="E9" s="113"/>
      <c r="F9" s="129"/>
      <c r="G9" s="129"/>
      <c r="H9" s="52" t="s">
        <v>9</v>
      </c>
      <c r="I9" s="52" t="s">
        <v>10</v>
      </c>
      <c r="J9" s="52" t="s">
        <v>9</v>
      </c>
      <c r="K9" s="52" t="s">
        <v>10</v>
      </c>
      <c r="L9" s="52" t="s">
        <v>9</v>
      </c>
      <c r="M9" s="52" t="s">
        <v>10</v>
      </c>
      <c r="N9" s="52" t="s">
        <v>9</v>
      </c>
      <c r="O9" s="52" t="s">
        <v>9</v>
      </c>
      <c r="P9" s="125"/>
      <c r="Q9" s="1"/>
      <c r="R9" s="1"/>
      <c r="S9" s="1"/>
    </row>
    <row r="10" spans="1:19" s="5" customFormat="1" ht="61.5" customHeight="1" x14ac:dyDescent="0.25">
      <c r="A10" s="9" t="s">
        <v>11</v>
      </c>
      <c r="B10" s="9" t="s">
        <v>12</v>
      </c>
      <c r="C10" s="23"/>
      <c r="D10" s="4"/>
      <c r="E10" s="4"/>
      <c r="F10" s="53"/>
      <c r="G10" s="52"/>
      <c r="H10" s="21">
        <f>'прилож 11 на 2023 год (годовая)'!L10</f>
        <v>179818673.72</v>
      </c>
      <c r="I10" s="21">
        <f>'прилож 11 на 2023 год (годовая)'!M10</f>
        <v>150379438.34999999</v>
      </c>
      <c r="J10" s="21">
        <f t="shared" ref="J10:O10" si="0">J11+J13</f>
        <v>51819442.74000001</v>
      </c>
      <c r="K10" s="21">
        <f t="shared" si="0"/>
        <v>49267736.469999999</v>
      </c>
      <c r="L10" s="21">
        <f t="shared" si="0"/>
        <v>0</v>
      </c>
      <c r="M10" s="21">
        <f t="shared" si="0"/>
        <v>0</v>
      </c>
      <c r="N10" s="21">
        <f t="shared" si="0"/>
        <v>123937004.7</v>
      </c>
      <c r="O10" s="21">
        <f t="shared" si="0"/>
        <v>133854004.7</v>
      </c>
      <c r="P10" s="52"/>
      <c r="Q10" s="1"/>
      <c r="R10" s="1"/>
      <c r="S10" s="1"/>
    </row>
    <row r="11" spans="1:19" s="5" customFormat="1" ht="21" customHeight="1" x14ac:dyDescent="0.25">
      <c r="A11" s="3"/>
      <c r="B11" s="3"/>
      <c r="C11" s="23"/>
      <c r="D11" s="4"/>
      <c r="E11" s="4"/>
      <c r="F11" s="53"/>
      <c r="G11" s="52"/>
      <c r="H11" s="21">
        <f>'прилож 11 на 2023 год (годовая)'!L11</f>
        <v>0</v>
      </c>
      <c r="I11" s="21">
        <f>'прилож 11 на 2023 год (годовая)'!M11</f>
        <v>0</v>
      </c>
      <c r="J11" s="54"/>
      <c r="K11" s="54"/>
      <c r="L11" s="54"/>
      <c r="M11" s="54"/>
      <c r="N11" s="54"/>
      <c r="O11" s="54"/>
      <c r="P11" s="52"/>
      <c r="Q11" s="1"/>
      <c r="R11" s="1"/>
      <c r="S11" s="1"/>
    </row>
    <row r="12" spans="1:19" s="5" customFormat="1" x14ac:dyDescent="0.25">
      <c r="A12" s="3"/>
      <c r="B12" s="3"/>
      <c r="C12" s="23"/>
      <c r="D12" s="4"/>
      <c r="E12" s="4"/>
      <c r="F12" s="53"/>
      <c r="G12" s="52"/>
      <c r="H12" s="21">
        <f>'прилож 11 на 2023 год (годовая)'!L12</f>
        <v>0</v>
      </c>
      <c r="I12" s="21">
        <f>'прилож 11 на 2023 год (годовая)'!M12</f>
        <v>0</v>
      </c>
      <c r="J12" s="54"/>
      <c r="K12" s="54"/>
      <c r="L12" s="54"/>
      <c r="M12" s="54"/>
      <c r="N12" s="54"/>
      <c r="O12" s="54"/>
      <c r="P12" s="52"/>
      <c r="Q12" s="1"/>
      <c r="R12" s="1"/>
      <c r="S12" s="1"/>
    </row>
    <row r="13" spans="1:19" s="5" customFormat="1" ht="31.5" x14ac:dyDescent="0.25">
      <c r="A13" s="3"/>
      <c r="B13" s="3"/>
      <c r="C13" s="23" t="s">
        <v>27</v>
      </c>
      <c r="D13" s="4" t="s">
        <v>26</v>
      </c>
      <c r="E13" s="4"/>
      <c r="F13" s="53"/>
      <c r="G13" s="52"/>
      <c r="H13" s="21">
        <f>'прилож 11 на 2023 год (годовая)'!L13</f>
        <v>179818673.72</v>
      </c>
      <c r="I13" s="21">
        <f>'прилож 11 на 2023 год (годовая)'!M13</f>
        <v>150379438.34999999</v>
      </c>
      <c r="J13" s="54">
        <f t="shared" ref="J13:O13" si="1">J17+J79+J90+J102+J204</f>
        <v>51819442.74000001</v>
      </c>
      <c r="K13" s="54">
        <f t="shared" si="1"/>
        <v>49267736.469999999</v>
      </c>
      <c r="L13" s="54">
        <f t="shared" si="1"/>
        <v>0</v>
      </c>
      <c r="M13" s="54">
        <f t="shared" si="1"/>
        <v>0</v>
      </c>
      <c r="N13" s="54">
        <f t="shared" si="1"/>
        <v>123937004.7</v>
      </c>
      <c r="O13" s="54">
        <f t="shared" si="1"/>
        <v>133854004.7</v>
      </c>
      <c r="P13" s="52"/>
      <c r="Q13" s="1"/>
      <c r="R13" s="1"/>
      <c r="S13" s="1"/>
    </row>
    <row r="14" spans="1:19" s="5" customFormat="1" x14ac:dyDescent="0.25">
      <c r="A14" s="3"/>
      <c r="B14" s="3"/>
      <c r="C14" s="23"/>
      <c r="D14" s="4"/>
      <c r="E14" s="4"/>
      <c r="F14" s="53"/>
      <c r="G14" s="52"/>
      <c r="H14" s="21">
        <f>'прилож 11 на 2023 год (годовая)'!L14</f>
        <v>0</v>
      </c>
      <c r="I14" s="21">
        <f>'прилож 11 на 2023 год (годовая)'!M14</f>
        <v>0</v>
      </c>
      <c r="J14" s="54"/>
      <c r="K14" s="54"/>
      <c r="L14" s="54"/>
      <c r="M14" s="54"/>
      <c r="N14" s="54"/>
      <c r="O14" s="54"/>
      <c r="P14" s="52"/>
      <c r="Q14" s="1"/>
      <c r="R14" s="1"/>
      <c r="S14" s="1"/>
    </row>
    <row r="15" spans="1:19" s="5" customFormat="1" ht="72" x14ac:dyDescent="0.25">
      <c r="A15" s="9" t="s">
        <v>13</v>
      </c>
      <c r="B15" s="18" t="s">
        <v>28</v>
      </c>
      <c r="C15" s="23"/>
      <c r="D15" s="4"/>
      <c r="E15" s="4"/>
      <c r="F15" s="53"/>
      <c r="G15" s="52"/>
      <c r="H15" s="21">
        <f>'прилож 11 на 2023 год (годовая)'!L15</f>
        <v>65443470.200000003</v>
      </c>
      <c r="I15" s="21">
        <f>'прилож 11 на 2023 год (годовая)'!M15</f>
        <v>43237261.769999996</v>
      </c>
      <c r="J15" s="21">
        <f>J17</f>
        <v>5269813.4999999991</v>
      </c>
      <c r="K15" s="21">
        <f t="shared" ref="K15:O15" si="2">K17</f>
        <v>4947619.54</v>
      </c>
      <c r="L15" s="21">
        <f t="shared" si="2"/>
        <v>0</v>
      </c>
      <c r="M15" s="21">
        <f t="shared" si="2"/>
        <v>0</v>
      </c>
      <c r="N15" s="21">
        <f t="shared" si="2"/>
        <v>14000000</v>
      </c>
      <c r="O15" s="21">
        <f t="shared" si="2"/>
        <v>14000000</v>
      </c>
      <c r="P15" s="52"/>
      <c r="Q15" s="1"/>
      <c r="R15" s="1"/>
      <c r="S15" s="1"/>
    </row>
    <row r="16" spans="1:19" s="5" customFormat="1" x14ac:dyDescent="0.25">
      <c r="A16" s="3"/>
      <c r="B16" s="3"/>
      <c r="C16" s="23"/>
      <c r="D16" s="4"/>
      <c r="E16" s="4"/>
      <c r="F16" s="53"/>
      <c r="G16" s="52"/>
      <c r="H16" s="21">
        <f>'прилож 11 на 2023 год (годовая)'!L16</f>
        <v>0</v>
      </c>
      <c r="I16" s="21">
        <f>'прилож 11 на 2023 год (годовая)'!M16</f>
        <v>0</v>
      </c>
      <c r="J16" s="54"/>
      <c r="K16" s="54"/>
      <c r="L16" s="54"/>
      <c r="M16" s="54"/>
      <c r="N16" s="54"/>
      <c r="O16" s="54"/>
      <c r="P16" s="52"/>
      <c r="Q16" s="1"/>
      <c r="R16" s="1"/>
      <c r="S16" s="1"/>
    </row>
    <row r="17" spans="1:19" s="5" customFormat="1" ht="32.25" customHeight="1" x14ac:dyDescent="0.25">
      <c r="A17" s="3"/>
      <c r="B17" s="3"/>
      <c r="C17" s="23" t="s">
        <v>27</v>
      </c>
      <c r="D17" s="4" t="s">
        <v>26</v>
      </c>
      <c r="E17" s="4"/>
      <c r="F17" s="53"/>
      <c r="G17" s="52"/>
      <c r="H17" s="21">
        <f>'прилож 11 на 2023 год (годовая)'!L17</f>
        <v>65443470.200000003</v>
      </c>
      <c r="I17" s="21">
        <f>'прилож 11 на 2023 год (годовая)'!M17</f>
        <v>43237261.769999996</v>
      </c>
      <c r="J17" s="55">
        <f>J26+J43+J46+J55+J58+J61+J49+J67+J77</f>
        <v>5269813.4999999991</v>
      </c>
      <c r="K17" s="55">
        <f>K26+K43+K46+K55+K58+K61+K49+K67+K77+K19</f>
        <v>4947619.54</v>
      </c>
      <c r="L17" s="55">
        <f>L26+L43+L46+L55+L58+L61+L49+L67+L77+L19</f>
        <v>0</v>
      </c>
      <c r="M17" s="55">
        <f>M26+M43+M46+M55+M58+M61+M49+M67+M77+M19</f>
        <v>0</v>
      </c>
      <c r="N17" s="55">
        <f>N26+N43+N46+N55+N58+N61+N49+N67+N77+N19</f>
        <v>14000000</v>
      </c>
      <c r="O17" s="55">
        <f>O26+O43+O46+O55+O58+O61+O49+O67+O77+O19</f>
        <v>14000000</v>
      </c>
      <c r="P17" s="56"/>
      <c r="Q17" s="1"/>
      <c r="R17" s="6"/>
      <c r="S17" s="1"/>
    </row>
    <row r="18" spans="1:19" s="5" customFormat="1" ht="54.75" customHeight="1" x14ac:dyDescent="0.25">
      <c r="A18" s="8" t="s">
        <v>68</v>
      </c>
      <c r="B18" s="32" t="s">
        <v>467</v>
      </c>
      <c r="C18" s="23"/>
      <c r="D18" s="4"/>
      <c r="E18" s="4"/>
      <c r="F18" s="53"/>
      <c r="G18" s="52"/>
      <c r="H18" s="21">
        <f>H19</f>
        <v>0</v>
      </c>
      <c r="I18" s="21">
        <f t="shared" ref="I18:O18" si="3">I19</f>
        <v>0</v>
      </c>
      <c r="J18" s="21">
        <f t="shared" si="3"/>
        <v>0</v>
      </c>
      <c r="K18" s="21">
        <f t="shared" si="3"/>
        <v>0</v>
      </c>
      <c r="L18" s="21">
        <f t="shared" si="3"/>
        <v>0</v>
      </c>
      <c r="M18" s="21">
        <f t="shared" si="3"/>
        <v>0</v>
      </c>
      <c r="N18" s="21">
        <f t="shared" si="3"/>
        <v>14000000</v>
      </c>
      <c r="O18" s="21">
        <f t="shared" si="3"/>
        <v>14000000</v>
      </c>
      <c r="P18" s="56"/>
      <c r="Q18" s="1"/>
      <c r="R18" s="6"/>
      <c r="S18" s="1"/>
    </row>
    <row r="19" spans="1:19" s="5" customFormat="1" ht="32.25" customHeight="1" x14ac:dyDescent="0.25">
      <c r="A19" s="3"/>
      <c r="B19" s="3"/>
      <c r="C19" s="23" t="s">
        <v>27</v>
      </c>
      <c r="D19" s="4" t="s">
        <v>26</v>
      </c>
      <c r="E19" s="4" t="s">
        <v>22</v>
      </c>
      <c r="F19" s="53" t="s">
        <v>468</v>
      </c>
      <c r="G19" s="52">
        <v>870</v>
      </c>
      <c r="H19" s="21">
        <v>0</v>
      </c>
      <c r="I19" s="21">
        <v>0</v>
      </c>
      <c r="J19" s="55">
        <v>0</v>
      </c>
      <c r="K19" s="55">
        <v>0</v>
      </c>
      <c r="L19" s="55">
        <v>0</v>
      </c>
      <c r="M19" s="55">
        <v>0</v>
      </c>
      <c r="N19" s="55">
        <v>14000000</v>
      </c>
      <c r="O19" s="55">
        <v>14000000</v>
      </c>
      <c r="P19" s="56"/>
      <c r="Q19" s="1"/>
      <c r="R19" s="6"/>
      <c r="S19" s="1"/>
    </row>
    <row r="20" spans="1:19" s="5" customFormat="1" ht="41.25" customHeight="1" x14ac:dyDescent="0.25">
      <c r="A20" s="8" t="s">
        <v>68</v>
      </c>
      <c r="B20" s="29" t="s">
        <v>471</v>
      </c>
      <c r="C20" s="26"/>
      <c r="D20" s="27"/>
      <c r="E20" s="27"/>
      <c r="F20" s="57"/>
      <c r="G20" s="58"/>
      <c r="H20" s="21">
        <f>'прилож 11 на 2023 год (годовая)'!L18</f>
        <v>139296.64000000001</v>
      </c>
      <c r="I20" s="21">
        <f>'прилож 11 на 2023 год (годовая)'!M18</f>
        <v>139296.64000000001</v>
      </c>
      <c r="J20" s="21">
        <f>J21+J22</f>
        <v>0</v>
      </c>
      <c r="K20" s="21">
        <f t="shared" ref="K20:O21" si="4">K21</f>
        <v>0</v>
      </c>
      <c r="L20" s="21">
        <v>0</v>
      </c>
      <c r="M20" s="21">
        <v>0</v>
      </c>
      <c r="N20" s="21">
        <f t="shared" si="4"/>
        <v>0</v>
      </c>
      <c r="O20" s="21">
        <f t="shared" si="4"/>
        <v>0</v>
      </c>
      <c r="P20" s="58"/>
      <c r="Q20" s="1"/>
      <c r="R20" s="6"/>
      <c r="S20" s="1"/>
    </row>
    <row r="21" spans="1:19" s="5" customFormat="1" ht="30.75" customHeight="1" x14ac:dyDescent="0.25">
      <c r="A21" s="3"/>
      <c r="B21" s="3"/>
      <c r="C21" s="23" t="s">
        <v>27</v>
      </c>
      <c r="D21" s="4" t="s">
        <v>26</v>
      </c>
      <c r="E21" s="4"/>
      <c r="F21" s="53"/>
      <c r="G21" s="52"/>
      <c r="H21" s="21">
        <f>'прилож 11 на 2023 год (годовая)'!L19</f>
        <v>139296.64000000001</v>
      </c>
      <c r="I21" s="21">
        <f>'прилож 11 на 2023 год (годовая)'!M19</f>
        <v>139296.64000000001</v>
      </c>
      <c r="J21" s="54">
        <v>0</v>
      </c>
      <c r="K21" s="54">
        <f t="shared" si="4"/>
        <v>0</v>
      </c>
      <c r="L21" s="54">
        <v>0</v>
      </c>
      <c r="M21" s="54">
        <v>0</v>
      </c>
      <c r="N21" s="54">
        <f t="shared" si="4"/>
        <v>0</v>
      </c>
      <c r="O21" s="54">
        <f t="shared" si="4"/>
        <v>0</v>
      </c>
      <c r="P21" s="52"/>
      <c r="Q21" s="1"/>
      <c r="R21" s="6"/>
      <c r="S21" s="1"/>
    </row>
    <row r="22" spans="1:19" s="5" customFormat="1" ht="34.5" customHeight="1" x14ac:dyDescent="0.25">
      <c r="A22" s="3"/>
      <c r="B22" s="3"/>
      <c r="C22" s="23" t="s">
        <v>27</v>
      </c>
      <c r="D22" s="4" t="s">
        <v>26</v>
      </c>
      <c r="E22" s="4" t="s">
        <v>21</v>
      </c>
      <c r="F22" s="53" t="s">
        <v>203</v>
      </c>
      <c r="G22" s="52">
        <v>244</v>
      </c>
      <c r="H22" s="21">
        <f>'прилож 11 на 2023 год (годовая)'!L20</f>
        <v>139296.64000000001</v>
      </c>
      <c r="I22" s="21">
        <f>'прилож 11 на 2023 год (годовая)'!M20</f>
        <v>139296.64000000001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>
        <v>0</v>
      </c>
      <c r="P22" s="52"/>
      <c r="Q22" s="1"/>
      <c r="R22" s="6"/>
      <c r="S22" s="1"/>
    </row>
    <row r="23" spans="1:19" s="5" customFormat="1" ht="205.5" customHeight="1" x14ac:dyDescent="0.25">
      <c r="A23" s="8" t="s">
        <v>71</v>
      </c>
      <c r="B23" s="29" t="s">
        <v>95</v>
      </c>
      <c r="C23" s="26"/>
      <c r="D23" s="27"/>
      <c r="E23" s="27"/>
      <c r="F23" s="57"/>
      <c r="G23" s="58"/>
      <c r="H23" s="21">
        <f>'прилож 11 на 2023 год (годовая)'!L21</f>
        <v>24236667</v>
      </c>
      <c r="I23" s="21">
        <f>'прилож 11 на 2023 год (годовая)'!M21</f>
        <v>21222474.57</v>
      </c>
      <c r="J23" s="21">
        <f t="shared" ref="J23:O23" si="5">J24</f>
        <v>2166963.84</v>
      </c>
      <c r="K23" s="21">
        <f t="shared" si="5"/>
        <v>2166963.84</v>
      </c>
      <c r="L23" s="21">
        <v>0</v>
      </c>
      <c r="M23" s="21">
        <v>0</v>
      </c>
      <c r="N23" s="21">
        <f t="shared" si="5"/>
        <v>0</v>
      </c>
      <c r="O23" s="21">
        <f t="shared" si="5"/>
        <v>0</v>
      </c>
      <c r="P23" s="58"/>
      <c r="Q23" s="1"/>
      <c r="R23" s="6"/>
      <c r="S23" s="1"/>
    </row>
    <row r="24" spans="1:19" s="5" customFormat="1" ht="34.5" customHeight="1" x14ac:dyDescent="0.25">
      <c r="A24" s="3"/>
      <c r="B24" s="3"/>
      <c r="C24" s="23" t="s">
        <v>27</v>
      </c>
      <c r="D24" s="4" t="s">
        <v>26</v>
      </c>
      <c r="E24" s="4"/>
      <c r="F24" s="53"/>
      <c r="G24" s="52"/>
      <c r="H24" s="21">
        <f>'прилож 11 на 2023 год (годовая)'!L22</f>
        <v>24236667</v>
      </c>
      <c r="I24" s="21">
        <f>'прилож 11 на 2023 год (годовая)'!M22</f>
        <v>21222474.57</v>
      </c>
      <c r="J24" s="54">
        <f>J26</f>
        <v>2166963.84</v>
      </c>
      <c r="K24" s="54">
        <f>K26</f>
        <v>2166963.84</v>
      </c>
      <c r="L24" s="54">
        <v>0</v>
      </c>
      <c r="M24" s="54">
        <v>0</v>
      </c>
      <c r="N24" s="54">
        <f>N26</f>
        <v>0</v>
      </c>
      <c r="O24" s="54">
        <f>O26</f>
        <v>0</v>
      </c>
      <c r="P24" s="52"/>
      <c r="Q24" s="1"/>
      <c r="R24" s="6"/>
      <c r="S24" s="1"/>
    </row>
    <row r="25" spans="1:19" s="5" customFormat="1" ht="34.5" customHeight="1" x14ac:dyDescent="0.25">
      <c r="A25" s="3"/>
      <c r="B25" s="3"/>
      <c r="C25" s="23" t="s">
        <v>27</v>
      </c>
      <c r="D25" s="4" t="s">
        <v>26</v>
      </c>
      <c r="E25" s="4" t="s">
        <v>21</v>
      </c>
      <c r="F25" s="53" t="s">
        <v>23</v>
      </c>
      <c r="G25" s="52">
        <v>244</v>
      </c>
      <c r="H25" s="21">
        <f>'прилож 11 на 2023 год (годовая)'!L23</f>
        <v>14417324.300000001</v>
      </c>
      <c r="I25" s="21">
        <f>'прилож 11 на 2023 год (годовая)'!M23</f>
        <v>14417324.300000001</v>
      </c>
      <c r="J25" s="54">
        <v>0</v>
      </c>
      <c r="K25" s="54">
        <v>0</v>
      </c>
      <c r="L25" s="54">
        <v>0</v>
      </c>
      <c r="M25" s="54">
        <v>0</v>
      </c>
      <c r="N25" s="54"/>
      <c r="O25" s="54"/>
      <c r="P25" s="52"/>
      <c r="Q25" s="1"/>
      <c r="R25" s="6"/>
      <c r="S25" s="1"/>
    </row>
    <row r="26" spans="1:19" s="5" customFormat="1" ht="31.5" customHeight="1" x14ac:dyDescent="0.25">
      <c r="A26" s="3"/>
      <c r="B26" s="3"/>
      <c r="C26" s="23" t="s">
        <v>27</v>
      </c>
      <c r="D26" s="4" t="s">
        <v>26</v>
      </c>
      <c r="E26" s="4" t="s">
        <v>21</v>
      </c>
      <c r="F26" s="53" t="s">
        <v>23</v>
      </c>
      <c r="G26" s="52">
        <v>243</v>
      </c>
      <c r="H26" s="21">
        <f>'прилож 11 на 2023 год (годовая)'!L24</f>
        <v>9819342.6999999993</v>
      </c>
      <c r="I26" s="21">
        <f>'прилож 11 на 2023 год (годовая)'!M24</f>
        <v>6805150.2699999996</v>
      </c>
      <c r="J26" s="54">
        <f>21669.84+2145294</f>
        <v>2166963.84</v>
      </c>
      <c r="K26" s="54">
        <f>21669.84+2145294</f>
        <v>2166963.84</v>
      </c>
      <c r="L26" s="54">
        <v>0</v>
      </c>
      <c r="M26" s="54">
        <v>0</v>
      </c>
      <c r="N26" s="54">
        <v>0</v>
      </c>
      <c r="O26" s="54">
        <v>0</v>
      </c>
      <c r="P26" s="52"/>
      <c r="Q26" s="1"/>
      <c r="R26" s="6"/>
      <c r="S26" s="1"/>
    </row>
    <row r="27" spans="1:19" s="5" customFormat="1" ht="30.75" customHeight="1" x14ac:dyDescent="0.25">
      <c r="A27" s="3"/>
      <c r="B27" s="3"/>
      <c r="C27" s="23" t="s">
        <v>27</v>
      </c>
      <c r="D27" s="4" t="s">
        <v>26</v>
      </c>
      <c r="E27" s="4"/>
      <c r="F27" s="53"/>
      <c r="G27" s="52"/>
      <c r="H27" s="21">
        <f>'прилож 11 на 2023 год (годовая)'!L56</f>
        <v>266000</v>
      </c>
      <c r="I27" s="21">
        <f>'прилож 11 на 2023 год (годовая)'!M56</f>
        <v>225000</v>
      </c>
      <c r="J27" s="54">
        <f>J28</f>
        <v>0</v>
      </c>
      <c r="K27" s="54">
        <f>K28</f>
        <v>0</v>
      </c>
      <c r="L27" s="54">
        <v>0</v>
      </c>
      <c r="M27" s="54">
        <v>0</v>
      </c>
      <c r="N27" s="54">
        <f>N28</f>
        <v>0</v>
      </c>
      <c r="O27" s="54">
        <f>O28</f>
        <v>0</v>
      </c>
      <c r="P27" s="52"/>
      <c r="Q27" s="1"/>
      <c r="R27" s="6"/>
      <c r="S27" s="1"/>
    </row>
    <row r="28" spans="1:19" s="5" customFormat="1" ht="30.75" customHeight="1" x14ac:dyDescent="0.25">
      <c r="A28" s="3"/>
      <c r="B28" s="3"/>
      <c r="C28" s="23" t="s">
        <v>27</v>
      </c>
      <c r="D28" s="4" t="s">
        <v>26</v>
      </c>
      <c r="E28" s="4" t="s">
        <v>21</v>
      </c>
      <c r="F28" s="53" t="s">
        <v>199</v>
      </c>
      <c r="G28" s="52">
        <v>244</v>
      </c>
      <c r="H28" s="21">
        <f>'прилож 11 на 2023 год (годовая)'!L57</f>
        <v>266000</v>
      </c>
      <c r="I28" s="21">
        <f>'прилож 11 на 2023 год (годовая)'!M57</f>
        <v>225000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2"/>
      <c r="Q28" s="1"/>
      <c r="R28" s="6"/>
      <c r="S28" s="1"/>
    </row>
    <row r="29" spans="1:19" s="5" customFormat="1" ht="30.75" customHeight="1" x14ac:dyDescent="0.25">
      <c r="A29" s="3"/>
      <c r="B29" s="3"/>
      <c r="C29" s="23" t="s">
        <v>27</v>
      </c>
      <c r="D29" s="4" t="s">
        <v>26</v>
      </c>
      <c r="E29" s="4"/>
      <c r="F29" s="53"/>
      <c r="G29" s="52"/>
      <c r="H29" s="21">
        <f>H30</f>
        <v>0</v>
      </c>
      <c r="I29" s="21">
        <f t="shared" ref="I29:O29" si="6">I30</f>
        <v>0</v>
      </c>
      <c r="J29" s="21">
        <f t="shared" si="6"/>
        <v>0</v>
      </c>
      <c r="K29" s="21">
        <f t="shared" si="6"/>
        <v>0</v>
      </c>
      <c r="L29" s="21">
        <f t="shared" si="6"/>
        <v>0</v>
      </c>
      <c r="M29" s="21">
        <f t="shared" si="6"/>
        <v>0</v>
      </c>
      <c r="N29" s="21">
        <f t="shared" si="6"/>
        <v>0</v>
      </c>
      <c r="O29" s="21">
        <f t="shared" si="6"/>
        <v>0</v>
      </c>
      <c r="P29" s="52"/>
      <c r="Q29" s="1"/>
      <c r="R29" s="6"/>
      <c r="S29" s="1"/>
    </row>
    <row r="30" spans="1:19" s="5" customFormat="1" ht="31.5" customHeight="1" x14ac:dyDescent="0.25">
      <c r="A30" s="3"/>
      <c r="B30" s="3" t="s">
        <v>469</v>
      </c>
      <c r="C30" s="23" t="s">
        <v>27</v>
      </c>
      <c r="D30" s="4" t="s">
        <v>26</v>
      </c>
      <c r="E30" s="4" t="s">
        <v>21</v>
      </c>
      <c r="F30" s="53" t="s">
        <v>205</v>
      </c>
      <c r="G30" s="52">
        <v>243</v>
      </c>
      <c r="H30" s="21">
        <v>0</v>
      </c>
      <c r="I30" s="21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>
        <v>0</v>
      </c>
      <c r="P30" s="52"/>
      <c r="Q30" s="1"/>
      <c r="R30" s="6"/>
      <c r="S30" s="1"/>
    </row>
    <row r="31" spans="1:19" s="5" customFormat="1" ht="31.5" hidden="1" customHeight="1" x14ac:dyDescent="0.25">
      <c r="A31" s="3"/>
      <c r="B31" s="3"/>
      <c r="C31" s="23"/>
      <c r="D31" s="4"/>
      <c r="E31" s="4"/>
      <c r="F31" s="53"/>
      <c r="G31" s="52"/>
      <c r="H31" s="21"/>
      <c r="I31" s="21"/>
      <c r="J31" s="54"/>
      <c r="K31" s="54"/>
      <c r="L31" s="54"/>
      <c r="M31" s="54"/>
      <c r="N31" s="54"/>
      <c r="O31" s="54"/>
      <c r="P31" s="52"/>
      <c r="Q31" s="1"/>
      <c r="R31" s="6"/>
      <c r="S31" s="1"/>
    </row>
    <row r="32" spans="1:19" s="5" customFormat="1" ht="31.5" hidden="1" customHeight="1" x14ac:dyDescent="0.25">
      <c r="A32" s="3"/>
      <c r="B32" s="3"/>
      <c r="C32" s="23"/>
      <c r="D32" s="4"/>
      <c r="E32" s="4"/>
      <c r="F32" s="53"/>
      <c r="G32" s="52"/>
      <c r="H32" s="21"/>
      <c r="I32" s="21"/>
      <c r="J32" s="54"/>
      <c r="K32" s="54"/>
      <c r="L32" s="54"/>
      <c r="M32" s="54"/>
      <c r="N32" s="54"/>
      <c r="O32" s="54"/>
      <c r="P32" s="52"/>
      <c r="Q32" s="1"/>
      <c r="R32" s="6"/>
      <c r="S32" s="1"/>
    </row>
    <row r="33" spans="1:19" s="5" customFormat="1" ht="31.5" hidden="1" customHeight="1" x14ac:dyDescent="0.25">
      <c r="A33" s="3"/>
      <c r="B33" s="3"/>
      <c r="C33" s="23"/>
      <c r="D33" s="4"/>
      <c r="E33" s="4"/>
      <c r="F33" s="53"/>
      <c r="G33" s="52"/>
      <c r="H33" s="21"/>
      <c r="I33" s="21"/>
      <c r="J33" s="54"/>
      <c r="K33" s="54"/>
      <c r="L33" s="54"/>
      <c r="M33" s="54"/>
      <c r="N33" s="54"/>
      <c r="O33" s="54"/>
      <c r="P33" s="52"/>
      <c r="Q33" s="1"/>
      <c r="R33" s="6"/>
      <c r="S33" s="1"/>
    </row>
    <row r="34" spans="1:19" s="5" customFormat="1" ht="31.5" hidden="1" customHeight="1" x14ac:dyDescent="0.25">
      <c r="A34" s="3"/>
      <c r="B34" s="3"/>
      <c r="C34" s="23"/>
      <c r="D34" s="4"/>
      <c r="E34" s="4"/>
      <c r="F34" s="53"/>
      <c r="G34" s="52"/>
      <c r="H34" s="21"/>
      <c r="I34" s="21"/>
      <c r="J34" s="54"/>
      <c r="K34" s="54"/>
      <c r="L34" s="54"/>
      <c r="M34" s="54"/>
      <c r="N34" s="54"/>
      <c r="O34" s="54"/>
      <c r="P34" s="52"/>
      <c r="Q34" s="1"/>
      <c r="R34" s="6"/>
      <c r="S34" s="1"/>
    </row>
    <row r="35" spans="1:19" s="5" customFormat="1" ht="31.5" hidden="1" customHeight="1" x14ac:dyDescent="0.25">
      <c r="A35" s="3"/>
      <c r="B35" s="3"/>
      <c r="C35" s="23"/>
      <c r="D35" s="4"/>
      <c r="E35" s="4"/>
      <c r="F35" s="53"/>
      <c r="G35" s="52"/>
      <c r="H35" s="21"/>
      <c r="I35" s="21"/>
      <c r="J35" s="54"/>
      <c r="K35" s="54"/>
      <c r="L35" s="54"/>
      <c r="M35" s="54"/>
      <c r="N35" s="54"/>
      <c r="O35" s="54"/>
      <c r="P35" s="52"/>
      <c r="Q35" s="1"/>
      <c r="R35" s="6"/>
      <c r="S35" s="1"/>
    </row>
    <row r="36" spans="1:19" s="5" customFormat="1" ht="106.5" customHeight="1" x14ac:dyDescent="0.25">
      <c r="A36" s="8" t="s">
        <v>47</v>
      </c>
      <c r="B36" s="29" t="s">
        <v>453</v>
      </c>
      <c r="C36" s="26"/>
      <c r="D36" s="27"/>
      <c r="E36" s="27"/>
      <c r="F36" s="57"/>
      <c r="G36" s="58"/>
      <c r="H36" s="21">
        <f>'прилож 11 на 2023 год (годовая)'!L25</f>
        <v>19146000</v>
      </c>
      <c r="I36" s="21">
        <f>'прилож 11 на 2023 год (годовая)'!M25</f>
        <v>0</v>
      </c>
      <c r="J36" s="21">
        <f t="shared" ref="J36:O37" si="7">J37</f>
        <v>0</v>
      </c>
      <c r="K36" s="21">
        <f t="shared" si="7"/>
        <v>0</v>
      </c>
      <c r="L36" s="21">
        <v>0</v>
      </c>
      <c r="M36" s="21">
        <v>0</v>
      </c>
      <c r="N36" s="21">
        <f t="shared" si="7"/>
        <v>0</v>
      </c>
      <c r="O36" s="21">
        <f t="shared" si="7"/>
        <v>0</v>
      </c>
      <c r="P36" s="58"/>
      <c r="Q36" s="1"/>
      <c r="R36" s="6"/>
      <c r="S36" s="1"/>
    </row>
    <row r="37" spans="1:19" s="5" customFormat="1" ht="32.25" customHeight="1" x14ac:dyDescent="0.25">
      <c r="A37" s="3"/>
      <c r="B37" s="3"/>
      <c r="C37" s="23" t="s">
        <v>27</v>
      </c>
      <c r="D37" s="4" t="s">
        <v>26</v>
      </c>
      <c r="E37" s="4"/>
      <c r="F37" s="53"/>
      <c r="G37" s="52"/>
      <c r="H37" s="21">
        <f>'прилож 11 на 2023 год (годовая)'!L26</f>
        <v>19146000</v>
      </c>
      <c r="I37" s="21">
        <f>'прилож 11 на 2023 год (годовая)'!M26</f>
        <v>0</v>
      </c>
      <c r="J37" s="54">
        <f t="shared" si="7"/>
        <v>0</v>
      </c>
      <c r="K37" s="54">
        <f t="shared" si="7"/>
        <v>0</v>
      </c>
      <c r="L37" s="54">
        <v>0</v>
      </c>
      <c r="M37" s="54">
        <f t="shared" si="7"/>
        <v>0</v>
      </c>
      <c r="N37" s="54">
        <f t="shared" si="7"/>
        <v>0</v>
      </c>
      <c r="O37" s="54">
        <f t="shared" si="7"/>
        <v>0</v>
      </c>
      <c r="P37" s="52"/>
      <c r="Q37" s="1"/>
      <c r="R37" s="6"/>
      <c r="S37" s="1"/>
    </row>
    <row r="38" spans="1:19" s="5" customFormat="1" ht="36" customHeight="1" x14ac:dyDescent="0.25">
      <c r="A38" s="3"/>
      <c r="B38" s="3"/>
      <c r="C38" s="23" t="s">
        <v>27</v>
      </c>
      <c r="D38" s="4" t="s">
        <v>26</v>
      </c>
      <c r="E38" s="4" t="s">
        <v>21</v>
      </c>
      <c r="F38" s="53" t="s">
        <v>452</v>
      </c>
      <c r="G38" s="52">
        <v>414</v>
      </c>
      <c r="H38" s="21">
        <f>'прилож 11 на 2023 год (годовая)'!L27</f>
        <v>19146000</v>
      </c>
      <c r="I38" s="21">
        <f>'прилож 11 на 2023 год (годовая)'!M27</f>
        <v>0</v>
      </c>
      <c r="J38" s="54">
        <v>0</v>
      </c>
      <c r="K38" s="54">
        <v>0</v>
      </c>
      <c r="L38" s="54">
        <v>0</v>
      </c>
      <c r="M38" s="54">
        <v>0</v>
      </c>
      <c r="N38" s="54">
        <v>0</v>
      </c>
      <c r="O38" s="54">
        <v>0</v>
      </c>
      <c r="P38" s="52"/>
      <c r="Q38" s="1"/>
      <c r="R38" s="6"/>
      <c r="S38" s="1"/>
    </row>
    <row r="39" spans="1:19" s="5" customFormat="1" ht="48" customHeight="1" x14ac:dyDescent="0.25">
      <c r="A39" s="8" t="s">
        <v>49</v>
      </c>
      <c r="B39" s="29" t="s">
        <v>454</v>
      </c>
      <c r="C39" s="26"/>
      <c r="D39" s="27"/>
      <c r="E39" s="27"/>
      <c r="F39" s="57"/>
      <c r="G39" s="58"/>
      <c r="H39" s="21">
        <f>'прилож 11 на 2023 год (годовая)'!L28</f>
        <v>3677947.62</v>
      </c>
      <c r="I39" s="21">
        <f>'прилож 11 на 2023 год (годовая)'!M28</f>
        <v>3677947.62</v>
      </c>
      <c r="J39" s="21">
        <f t="shared" ref="J39:O39" si="8">J42</f>
        <v>2015754.05</v>
      </c>
      <c r="K39" s="21">
        <f t="shared" si="8"/>
        <v>1759955.91</v>
      </c>
      <c r="L39" s="21">
        <f t="shared" si="8"/>
        <v>0</v>
      </c>
      <c r="M39" s="21">
        <f t="shared" si="8"/>
        <v>0</v>
      </c>
      <c r="N39" s="21">
        <f t="shared" si="8"/>
        <v>0</v>
      </c>
      <c r="O39" s="21">
        <f t="shared" si="8"/>
        <v>0</v>
      </c>
      <c r="P39" s="58"/>
      <c r="Q39" s="1"/>
      <c r="R39" s="6"/>
      <c r="S39" s="1"/>
    </row>
    <row r="40" spans="1:19" s="5" customFormat="1" ht="48" customHeight="1" x14ac:dyDescent="0.25">
      <c r="A40" s="8"/>
      <c r="B40" s="29"/>
      <c r="C40" s="23" t="s">
        <v>27</v>
      </c>
      <c r="D40" s="27" t="s">
        <v>26</v>
      </c>
      <c r="E40" s="27" t="s">
        <v>21</v>
      </c>
      <c r="F40" s="53" t="s">
        <v>197</v>
      </c>
      <c r="G40" s="58">
        <v>244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58"/>
      <c r="Q40" s="1"/>
      <c r="R40" s="6"/>
      <c r="S40" s="1"/>
    </row>
    <row r="41" spans="1:19" s="5" customFormat="1" ht="30.75" customHeight="1" x14ac:dyDescent="0.25">
      <c r="A41" s="3"/>
      <c r="B41" s="3"/>
      <c r="C41" s="23" t="s">
        <v>27</v>
      </c>
      <c r="D41" s="4" t="s">
        <v>26</v>
      </c>
      <c r="E41" s="4" t="s">
        <v>21</v>
      </c>
      <c r="F41" s="53" t="s">
        <v>201</v>
      </c>
      <c r="G41" s="52">
        <v>244</v>
      </c>
      <c r="H41" s="21">
        <f>'прилож 11 на 2023 год (годовая)'!L60</f>
        <v>2002042.58</v>
      </c>
      <c r="I41" s="21">
        <f>'прилож 11 на 2023 год (годовая)'!M60</f>
        <v>2002042.58</v>
      </c>
      <c r="J41" s="54">
        <v>0</v>
      </c>
      <c r="K41" s="54">
        <v>0</v>
      </c>
      <c r="L41" s="54">
        <v>0</v>
      </c>
      <c r="M41" s="54">
        <v>0</v>
      </c>
      <c r="N41" s="54">
        <v>0</v>
      </c>
      <c r="O41" s="54">
        <v>0</v>
      </c>
      <c r="P41" s="52"/>
      <c r="Q41" s="1"/>
      <c r="R41" s="6"/>
      <c r="S41" s="1"/>
    </row>
    <row r="42" spans="1:19" s="5" customFormat="1" ht="45.75" customHeight="1" x14ac:dyDescent="0.25">
      <c r="A42" s="8" t="s">
        <v>51</v>
      </c>
      <c r="B42" s="29" t="s">
        <v>472</v>
      </c>
      <c r="C42" s="23" t="s">
        <v>27</v>
      </c>
      <c r="D42" s="4" t="s">
        <v>26</v>
      </c>
      <c r="E42" s="4" t="s">
        <v>21</v>
      </c>
      <c r="F42" s="53"/>
      <c r="G42" s="52"/>
      <c r="H42" s="21">
        <f>'прилож 11 на 2023 год (годовая)'!L29</f>
        <v>3677947.62</v>
      </c>
      <c r="I42" s="21">
        <f>'прилож 11 на 2023 год (годовая)'!M29</f>
        <v>3677947.62</v>
      </c>
      <c r="J42" s="54">
        <f t="shared" ref="J42:O42" si="9">J43</f>
        <v>2015754.05</v>
      </c>
      <c r="K42" s="54">
        <f t="shared" si="9"/>
        <v>1759955.91</v>
      </c>
      <c r="L42" s="54">
        <f t="shared" si="9"/>
        <v>0</v>
      </c>
      <c r="M42" s="54">
        <f t="shared" si="9"/>
        <v>0</v>
      </c>
      <c r="N42" s="54">
        <f t="shared" si="9"/>
        <v>0</v>
      </c>
      <c r="O42" s="54">
        <f t="shared" si="9"/>
        <v>0</v>
      </c>
      <c r="P42" s="52"/>
      <c r="Q42" s="1"/>
      <c r="R42" s="6"/>
      <c r="S42" s="1"/>
    </row>
    <row r="43" spans="1:19" s="5" customFormat="1" ht="33.75" customHeight="1" x14ac:dyDescent="0.25">
      <c r="A43" s="3"/>
      <c r="B43" s="3"/>
      <c r="C43" s="23" t="s">
        <v>27</v>
      </c>
      <c r="D43" s="4" t="s">
        <v>26</v>
      </c>
      <c r="E43" s="4" t="s">
        <v>21</v>
      </c>
      <c r="F43" s="53" t="s">
        <v>187</v>
      </c>
      <c r="G43" s="52">
        <v>244</v>
      </c>
      <c r="H43" s="21">
        <f>'прилож 11 на 2023 год (годовая)'!L30</f>
        <v>3677947.62</v>
      </c>
      <c r="I43" s="21">
        <f>'прилож 11 на 2023 год (годовая)'!M30</f>
        <v>3677947.62</v>
      </c>
      <c r="J43" s="54">
        <v>2015754.05</v>
      </c>
      <c r="K43" s="54">
        <v>1759955.91</v>
      </c>
      <c r="L43" s="54">
        <v>0</v>
      </c>
      <c r="M43" s="54">
        <v>0</v>
      </c>
      <c r="N43" s="54">
        <v>0</v>
      </c>
      <c r="O43" s="54">
        <v>0</v>
      </c>
      <c r="P43" s="52"/>
      <c r="Q43" s="1"/>
      <c r="R43" s="6"/>
      <c r="S43" s="1"/>
    </row>
    <row r="44" spans="1:19" s="5" customFormat="1" ht="96" customHeight="1" x14ac:dyDescent="0.25">
      <c r="A44" s="8" t="s">
        <v>53</v>
      </c>
      <c r="B44" s="29" t="s">
        <v>431</v>
      </c>
      <c r="C44" s="26"/>
      <c r="D44" s="27"/>
      <c r="E44" s="27"/>
      <c r="F44" s="57"/>
      <c r="G44" s="58"/>
      <c r="H44" s="21">
        <f>'прилож 11 на 2023 год (годовая)'!L31</f>
        <v>3547131.31</v>
      </c>
      <c r="I44" s="21">
        <f>'прилож 11 на 2023 год (годовая)'!M31</f>
        <v>3547131.31</v>
      </c>
      <c r="J44" s="21">
        <f t="shared" ref="J44:O45" si="10">J45</f>
        <v>879143.5</v>
      </c>
      <c r="K44" s="21">
        <f t="shared" si="10"/>
        <v>879143.5</v>
      </c>
      <c r="L44" s="21">
        <v>0</v>
      </c>
      <c r="M44" s="21">
        <v>0</v>
      </c>
      <c r="N44" s="21">
        <f t="shared" si="10"/>
        <v>0</v>
      </c>
      <c r="O44" s="21">
        <f t="shared" si="10"/>
        <v>0</v>
      </c>
      <c r="P44" s="58"/>
      <c r="Q44" s="1"/>
      <c r="R44" s="6"/>
      <c r="S44" s="1"/>
    </row>
    <row r="45" spans="1:19" s="5" customFormat="1" ht="33" customHeight="1" x14ac:dyDescent="0.25">
      <c r="A45" s="3"/>
      <c r="B45" s="3"/>
      <c r="C45" s="23" t="s">
        <v>27</v>
      </c>
      <c r="D45" s="4" t="s">
        <v>26</v>
      </c>
      <c r="E45" s="4"/>
      <c r="F45" s="53"/>
      <c r="G45" s="52"/>
      <c r="H45" s="21">
        <f>'прилож 11 на 2023 год (годовая)'!L32</f>
        <v>3547131.31</v>
      </c>
      <c r="I45" s="21">
        <f>'прилож 11 на 2023 год (годовая)'!M32</f>
        <v>3547131.31</v>
      </c>
      <c r="J45" s="54">
        <f t="shared" si="10"/>
        <v>879143.5</v>
      </c>
      <c r="K45" s="54">
        <f t="shared" si="10"/>
        <v>879143.5</v>
      </c>
      <c r="L45" s="54">
        <f t="shared" si="10"/>
        <v>0</v>
      </c>
      <c r="M45" s="54">
        <f t="shared" si="10"/>
        <v>0</v>
      </c>
      <c r="N45" s="54">
        <f t="shared" si="10"/>
        <v>0</v>
      </c>
      <c r="O45" s="54">
        <f t="shared" si="10"/>
        <v>0</v>
      </c>
      <c r="P45" s="52"/>
      <c r="Q45" s="1"/>
      <c r="R45" s="6"/>
      <c r="S45" s="1"/>
    </row>
    <row r="46" spans="1:19" s="5" customFormat="1" ht="34.5" customHeight="1" x14ac:dyDescent="0.25">
      <c r="A46" s="3"/>
      <c r="B46" s="3"/>
      <c r="C46" s="23" t="s">
        <v>27</v>
      </c>
      <c r="D46" s="4" t="s">
        <v>26</v>
      </c>
      <c r="E46" s="4" t="s">
        <v>21</v>
      </c>
      <c r="F46" s="53" t="s">
        <v>189</v>
      </c>
      <c r="G46" s="52">
        <v>244</v>
      </c>
      <c r="H46" s="21">
        <f>'прилож 11 на 2023 год (годовая)'!L33</f>
        <v>3547131.31</v>
      </c>
      <c r="I46" s="21">
        <f>'прилож 11 на 2023 год (годовая)'!M33</f>
        <v>3547131.31</v>
      </c>
      <c r="J46" s="54">
        <v>879143.5</v>
      </c>
      <c r="K46" s="54">
        <v>879143.5</v>
      </c>
      <c r="L46" s="54">
        <v>0</v>
      </c>
      <c r="M46" s="54">
        <v>0</v>
      </c>
      <c r="N46" s="54">
        <v>0</v>
      </c>
      <c r="O46" s="54">
        <v>0</v>
      </c>
      <c r="P46" s="52"/>
      <c r="Q46" s="1"/>
      <c r="R46" s="6"/>
      <c r="S46" s="1"/>
    </row>
    <row r="47" spans="1:19" s="5" customFormat="1" ht="34.5" customHeight="1" x14ac:dyDescent="0.25">
      <c r="A47" s="8" t="s">
        <v>55</v>
      </c>
      <c r="B47" s="29" t="s">
        <v>470</v>
      </c>
      <c r="C47" s="26"/>
      <c r="D47" s="27"/>
      <c r="E47" s="27"/>
      <c r="F47" s="57"/>
      <c r="G47" s="58"/>
      <c r="H47" s="21">
        <v>0</v>
      </c>
      <c r="I47" s="21">
        <v>0</v>
      </c>
      <c r="J47" s="21">
        <f>J48</f>
        <v>151556.26</v>
      </c>
      <c r="K47" s="21">
        <f t="shared" ref="K47:O47" si="11">K48</f>
        <v>141556.29</v>
      </c>
      <c r="L47" s="21">
        <f t="shared" si="11"/>
        <v>0</v>
      </c>
      <c r="M47" s="21">
        <f t="shared" si="11"/>
        <v>0</v>
      </c>
      <c r="N47" s="21">
        <f t="shared" si="11"/>
        <v>0</v>
      </c>
      <c r="O47" s="21">
        <f t="shared" si="11"/>
        <v>0</v>
      </c>
      <c r="P47" s="58"/>
      <c r="Q47" s="1"/>
      <c r="R47" s="6"/>
      <c r="S47" s="1"/>
    </row>
    <row r="48" spans="1:19" s="5" customFormat="1" ht="34.5" customHeight="1" x14ac:dyDescent="0.25">
      <c r="A48" s="3"/>
      <c r="B48" s="3"/>
      <c r="C48" s="23" t="s">
        <v>27</v>
      </c>
      <c r="D48" s="4" t="s">
        <v>26</v>
      </c>
      <c r="E48" s="4"/>
      <c r="F48" s="53"/>
      <c r="G48" s="52"/>
      <c r="H48" s="21">
        <f>H47</f>
        <v>0</v>
      </c>
      <c r="I48" s="21">
        <v>0</v>
      </c>
      <c r="J48" s="54">
        <f>J49</f>
        <v>151556.26</v>
      </c>
      <c r="K48" s="54">
        <f t="shared" ref="K48:O48" si="12">K49</f>
        <v>141556.29</v>
      </c>
      <c r="L48" s="54">
        <f t="shared" si="12"/>
        <v>0</v>
      </c>
      <c r="M48" s="54">
        <f t="shared" si="12"/>
        <v>0</v>
      </c>
      <c r="N48" s="54">
        <f t="shared" si="12"/>
        <v>0</v>
      </c>
      <c r="O48" s="54">
        <f t="shared" si="12"/>
        <v>0</v>
      </c>
      <c r="P48" s="52"/>
      <c r="Q48" s="1"/>
      <c r="R48" s="6"/>
      <c r="S48" s="1"/>
    </row>
    <row r="49" spans="1:19" s="5" customFormat="1" ht="30.75" customHeight="1" x14ac:dyDescent="0.25">
      <c r="A49" s="3"/>
      <c r="B49" s="3"/>
      <c r="C49" s="23" t="s">
        <v>27</v>
      </c>
      <c r="D49" s="4" t="s">
        <v>26</v>
      </c>
      <c r="E49" s="4" t="s">
        <v>21</v>
      </c>
      <c r="F49" s="53" t="s">
        <v>195</v>
      </c>
      <c r="G49" s="52">
        <v>244</v>
      </c>
      <c r="H49" s="21">
        <f>'прилож 11 на 2023 год (годовая)'!L48</f>
        <v>609344.74</v>
      </c>
      <c r="I49" s="21">
        <f>'прилож 11 на 2023 год (годовая)'!M48</f>
        <v>609344.74</v>
      </c>
      <c r="J49" s="54">
        <v>151556.26</v>
      </c>
      <c r="K49" s="54">
        <v>141556.29</v>
      </c>
      <c r="L49" s="54">
        <v>0</v>
      </c>
      <c r="M49" s="54">
        <v>0</v>
      </c>
      <c r="N49" s="54">
        <v>0</v>
      </c>
      <c r="O49" s="54">
        <v>0</v>
      </c>
      <c r="P49" s="52"/>
      <c r="Q49" s="1"/>
      <c r="R49" s="6"/>
      <c r="S49" s="1"/>
    </row>
    <row r="50" spans="1:19" s="5" customFormat="1" ht="21" customHeight="1" x14ac:dyDescent="0.25">
      <c r="A50" s="8"/>
      <c r="B50" s="29"/>
      <c r="C50" s="26"/>
      <c r="D50" s="27"/>
      <c r="E50" s="27"/>
      <c r="F50" s="27"/>
      <c r="G50" s="28"/>
      <c r="H50" s="20">
        <f>'прилож 11 на 2023 год (годовая)'!L34</f>
        <v>8617405.8000000007</v>
      </c>
      <c r="I50" s="20">
        <f>'прилож 11 на 2023 год (годовая)'!M34</f>
        <v>8612389.8000000007</v>
      </c>
      <c r="J50" s="20">
        <f>J51</f>
        <v>0</v>
      </c>
      <c r="K50" s="20">
        <f>K51</f>
        <v>0</v>
      </c>
      <c r="L50" s="20">
        <v>0</v>
      </c>
      <c r="M50" s="20">
        <v>0</v>
      </c>
      <c r="N50" s="20">
        <f>N51</f>
        <v>0</v>
      </c>
      <c r="O50" s="20">
        <f>O51</f>
        <v>0</v>
      </c>
      <c r="P50" s="28"/>
      <c r="Q50" s="1"/>
      <c r="R50" s="6"/>
      <c r="S50" s="1"/>
    </row>
    <row r="51" spans="1:19" s="5" customFormat="1" ht="33.75" customHeight="1" x14ac:dyDescent="0.25">
      <c r="A51" s="3"/>
      <c r="B51" s="3"/>
      <c r="C51" s="23" t="s">
        <v>27</v>
      </c>
      <c r="D51" s="4" t="s">
        <v>26</v>
      </c>
      <c r="E51" s="4"/>
      <c r="F51" s="4"/>
      <c r="G51" s="22"/>
      <c r="H51" s="20">
        <f>'прилож 11 на 2023 год (годовая)'!L35</f>
        <v>8617405.8000000007</v>
      </c>
      <c r="I51" s="20">
        <f>'прилож 11 на 2023 год (годовая)'!M35</f>
        <v>8612389.8000000007</v>
      </c>
      <c r="J51" s="13">
        <f t="shared" ref="J51:O51" si="13">J52</f>
        <v>0</v>
      </c>
      <c r="K51" s="13">
        <f t="shared" si="13"/>
        <v>0</v>
      </c>
      <c r="L51" s="13">
        <v>0</v>
      </c>
      <c r="M51" s="13">
        <v>0</v>
      </c>
      <c r="N51" s="13">
        <f t="shared" si="13"/>
        <v>0</v>
      </c>
      <c r="O51" s="13">
        <f t="shared" si="13"/>
        <v>0</v>
      </c>
      <c r="P51" s="22"/>
      <c r="Q51" s="1"/>
      <c r="R51" s="6"/>
      <c r="S51" s="1"/>
    </row>
    <row r="52" spans="1:19" s="5" customFormat="1" ht="36" customHeight="1" x14ac:dyDescent="0.25">
      <c r="A52" s="3"/>
      <c r="B52" s="3"/>
      <c r="C52" s="23" t="s">
        <v>27</v>
      </c>
      <c r="D52" s="4" t="s">
        <v>26</v>
      </c>
      <c r="E52" s="4" t="s">
        <v>21</v>
      </c>
      <c r="F52" s="4" t="s">
        <v>263</v>
      </c>
      <c r="G52" s="22">
        <v>414</v>
      </c>
      <c r="H52" s="20">
        <f>'прилож 11 на 2023 год (годовая)'!L36</f>
        <v>8617405.8000000007</v>
      </c>
      <c r="I52" s="20">
        <f>'прилож 11 на 2023 год (годовая)'!M36</f>
        <v>8612389.8000000007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22"/>
      <c r="Q52" s="1"/>
      <c r="R52" s="6"/>
      <c r="S52" s="1"/>
    </row>
    <row r="53" spans="1:19" s="5" customFormat="1" ht="62.25" customHeight="1" x14ac:dyDescent="0.25">
      <c r="A53" s="8"/>
      <c r="B53" s="29" t="s">
        <v>425</v>
      </c>
      <c r="C53" s="26"/>
      <c r="D53" s="27"/>
      <c r="E53" s="27"/>
      <c r="F53" s="27"/>
      <c r="G53" s="28"/>
      <c r="H53" s="20">
        <f>'прилож 11 на 2023 год (годовая)'!L37</f>
        <v>1594888.8</v>
      </c>
      <c r="I53" s="20">
        <f>'прилож 11 на 2023 год (годовая)'!M37</f>
        <v>1594888.8</v>
      </c>
      <c r="J53" s="20">
        <f t="shared" ref="J53:O54" si="14">J54</f>
        <v>0</v>
      </c>
      <c r="K53" s="20">
        <f t="shared" si="14"/>
        <v>0</v>
      </c>
      <c r="L53" s="20">
        <v>0</v>
      </c>
      <c r="M53" s="20">
        <v>0</v>
      </c>
      <c r="N53" s="20">
        <f t="shared" si="14"/>
        <v>0</v>
      </c>
      <c r="O53" s="20">
        <f t="shared" si="14"/>
        <v>0</v>
      </c>
      <c r="P53" s="28"/>
      <c r="Q53" s="1"/>
      <c r="R53" s="6"/>
      <c r="S53" s="1"/>
    </row>
    <row r="54" spans="1:19" s="5" customFormat="1" ht="31.5" customHeight="1" x14ac:dyDescent="0.25">
      <c r="A54" s="8"/>
      <c r="B54" s="3"/>
      <c r="C54" s="23" t="s">
        <v>27</v>
      </c>
      <c r="D54" s="4" t="s">
        <v>26</v>
      </c>
      <c r="E54" s="4"/>
      <c r="F54" s="4"/>
      <c r="G54" s="22"/>
      <c r="H54" s="20">
        <f>'прилож 11 на 2023 год (годовая)'!L38</f>
        <v>1594888.8</v>
      </c>
      <c r="I54" s="20">
        <f>'прилож 11 на 2023 год (годовая)'!M38</f>
        <v>1594888.8</v>
      </c>
      <c r="J54" s="13">
        <f t="shared" si="14"/>
        <v>0</v>
      </c>
      <c r="K54" s="13">
        <f t="shared" si="14"/>
        <v>0</v>
      </c>
      <c r="L54" s="13">
        <v>0</v>
      </c>
      <c r="M54" s="13">
        <v>0</v>
      </c>
      <c r="N54" s="13">
        <f t="shared" si="14"/>
        <v>0</v>
      </c>
      <c r="O54" s="13">
        <f t="shared" si="14"/>
        <v>0</v>
      </c>
      <c r="P54" s="22"/>
      <c r="Q54" s="1"/>
      <c r="R54" s="6"/>
      <c r="S54" s="1"/>
    </row>
    <row r="55" spans="1:19" s="5" customFormat="1" ht="41.25" customHeight="1" x14ac:dyDescent="0.25">
      <c r="A55" s="3"/>
      <c r="B55" s="3"/>
      <c r="C55" s="23" t="s">
        <v>27</v>
      </c>
      <c r="D55" s="4" t="s">
        <v>26</v>
      </c>
      <c r="E55" s="4" t="s">
        <v>21</v>
      </c>
      <c r="F55" s="4" t="s">
        <v>426</v>
      </c>
      <c r="G55" s="22">
        <v>244</v>
      </c>
      <c r="H55" s="20">
        <f>'прилож 11 на 2023 год (годовая)'!L39</f>
        <v>1594888.8</v>
      </c>
      <c r="I55" s="20">
        <f>'прилож 11 на 2023 год (годовая)'!M39</f>
        <v>1594888.8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22"/>
      <c r="Q55" s="1"/>
      <c r="R55" s="6"/>
      <c r="S55" s="1"/>
    </row>
    <row r="56" spans="1:19" s="5" customFormat="1" ht="81.75" customHeight="1" x14ac:dyDescent="0.25">
      <c r="A56" s="8" t="s">
        <v>57</v>
      </c>
      <c r="B56" s="29" t="s">
        <v>473</v>
      </c>
      <c r="C56" s="26"/>
      <c r="D56" s="27"/>
      <c r="E56" s="27"/>
      <c r="F56" s="27"/>
      <c r="G56" s="28"/>
      <c r="H56" s="20">
        <f>'прилож 11 на 2023 год (годовая)'!L40</f>
        <v>209336.12</v>
      </c>
      <c r="I56" s="20">
        <f>'прилож 11 на 2023 год (годовая)'!M40</f>
        <v>209336.12</v>
      </c>
      <c r="J56" s="20">
        <f t="shared" ref="J56:O57" si="15">J57</f>
        <v>56395.85</v>
      </c>
      <c r="K56" s="20">
        <f t="shared" si="15"/>
        <v>0</v>
      </c>
      <c r="L56" s="20">
        <f t="shared" si="15"/>
        <v>0</v>
      </c>
      <c r="M56" s="20">
        <f t="shared" si="15"/>
        <v>0</v>
      </c>
      <c r="N56" s="20">
        <f t="shared" si="15"/>
        <v>0</v>
      </c>
      <c r="O56" s="20">
        <f t="shared" si="15"/>
        <v>0</v>
      </c>
      <c r="P56" s="28"/>
      <c r="Q56" s="1"/>
      <c r="R56" s="6"/>
      <c r="S56" s="1"/>
    </row>
    <row r="57" spans="1:19" s="5" customFormat="1" ht="31.5" customHeight="1" x14ac:dyDescent="0.25">
      <c r="A57" s="3"/>
      <c r="B57" s="3"/>
      <c r="C57" s="23" t="s">
        <v>27</v>
      </c>
      <c r="D57" s="4" t="s">
        <v>26</v>
      </c>
      <c r="E57" s="4"/>
      <c r="F57" s="4"/>
      <c r="G57" s="22"/>
      <c r="H57" s="20">
        <f>'прилож 11 на 2023 год (годовая)'!L41</f>
        <v>209336.12</v>
      </c>
      <c r="I57" s="20">
        <f>'прилож 11 на 2023 год (годовая)'!M41</f>
        <v>209336.12</v>
      </c>
      <c r="J57" s="13">
        <f t="shared" si="15"/>
        <v>56395.85</v>
      </c>
      <c r="K57" s="13">
        <f t="shared" si="15"/>
        <v>0</v>
      </c>
      <c r="L57" s="13">
        <f t="shared" si="15"/>
        <v>0</v>
      </c>
      <c r="M57" s="13">
        <f t="shared" si="15"/>
        <v>0</v>
      </c>
      <c r="N57" s="13">
        <f t="shared" si="15"/>
        <v>0</v>
      </c>
      <c r="O57" s="13">
        <f t="shared" si="15"/>
        <v>0</v>
      </c>
      <c r="P57" s="22"/>
      <c r="Q57" s="1"/>
      <c r="R57" s="6"/>
      <c r="S57" s="1"/>
    </row>
    <row r="58" spans="1:19" s="5" customFormat="1" ht="32.25" customHeight="1" x14ac:dyDescent="0.25">
      <c r="A58" s="3"/>
      <c r="B58" s="3"/>
      <c r="C58" s="23" t="s">
        <v>27</v>
      </c>
      <c r="D58" s="4" t="s">
        <v>26</v>
      </c>
      <c r="E58" s="4" t="s">
        <v>21</v>
      </c>
      <c r="F58" s="4" t="s">
        <v>191</v>
      </c>
      <c r="G58" s="22">
        <v>414</v>
      </c>
      <c r="H58" s="20">
        <f>'прилож 11 на 2023 год (годовая)'!L42</f>
        <v>209336.12</v>
      </c>
      <c r="I58" s="20">
        <f>'прилож 11 на 2023 год (годовая)'!M42</f>
        <v>209336.12</v>
      </c>
      <c r="J58" s="13">
        <f>53560+2835.85</f>
        <v>56395.85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22"/>
      <c r="Q58" s="1"/>
      <c r="R58" s="6"/>
      <c r="S58" s="1"/>
    </row>
    <row r="59" spans="1:19" s="5" customFormat="1" ht="39" customHeight="1" x14ac:dyDescent="0.25">
      <c r="A59" s="8" t="s">
        <v>58</v>
      </c>
      <c r="B59" s="29" t="s">
        <v>474</v>
      </c>
      <c r="C59" s="26"/>
      <c r="D59" s="27"/>
      <c r="E59" s="27"/>
      <c r="F59" s="27"/>
      <c r="G59" s="28"/>
      <c r="H59" s="20">
        <f>'прилож 11 на 2023 год (годовая)'!L43</f>
        <v>1397409.59</v>
      </c>
      <c r="I59" s="20">
        <f>'прилож 11 на 2023 год (годовая)'!M43</f>
        <v>1397409.59</v>
      </c>
      <c r="J59" s="20">
        <f t="shared" ref="J59:O60" si="16">J60</f>
        <v>0</v>
      </c>
      <c r="K59" s="20">
        <f t="shared" si="16"/>
        <v>0</v>
      </c>
      <c r="L59" s="20">
        <v>0</v>
      </c>
      <c r="M59" s="20">
        <v>0</v>
      </c>
      <c r="N59" s="20">
        <f t="shared" si="16"/>
        <v>0</v>
      </c>
      <c r="O59" s="20">
        <f t="shared" si="16"/>
        <v>0</v>
      </c>
      <c r="P59" s="28"/>
      <c r="Q59" s="1"/>
      <c r="R59" s="6"/>
      <c r="S59" s="1"/>
    </row>
    <row r="60" spans="1:19" s="5" customFormat="1" ht="33.75" customHeight="1" x14ac:dyDescent="0.25">
      <c r="A60" s="3"/>
      <c r="B60" s="3"/>
      <c r="C60" s="23" t="s">
        <v>27</v>
      </c>
      <c r="D60" s="4" t="s">
        <v>26</v>
      </c>
      <c r="E60" s="4"/>
      <c r="F60" s="4"/>
      <c r="G60" s="22"/>
      <c r="H60" s="20">
        <f>'прилож 11 на 2023 год (годовая)'!L44</f>
        <v>1397409.59</v>
      </c>
      <c r="I60" s="20">
        <f>'прилож 11 на 2023 год (годовая)'!M44</f>
        <v>1397409.59</v>
      </c>
      <c r="J60" s="13">
        <f t="shared" si="16"/>
        <v>0</v>
      </c>
      <c r="K60" s="13">
        <f t="shared" si="16"/>
        <v>0</v>
      </c>
      <c r="L60" s="13">
        <v>0</v>
      </c>
      <c r="M60" s="13">
        <v>0</v>
      </c>
      <c r="N60" s="13">
        <f t="shared" si="16"/>
        <v>0</v>
      </c>
      <c r="O60" s="13">
        <f t="shared" si="16"/>
        <v>0</v>
      </c>
      <c r="P60" s="22"/>
      <c r="Q60" s="1"/>
      <c r="R60" s="6"/>
      <c r="S60" s="1"/>
    </row>
    <row r="61" spans="1:19" s="5" customFormat="1" ht="30.75" customHeight="1" x14ac:dyDescent="0.25">
      <c r="A61" s="3"/>
      <c r="B61" s="3"/>
      <c r="C61" s="23" t="s">
        <v>27</v>
      </c>
      <c r="D61" s="4" t="s">
        <v>26</v>
      </c>
      <c r="E61" s="4" t="s">
        <v>21</v>
      </c>
      <c r="F61" s="4" t="s">
        <v>193</v>
      </c>
      <c r="G61" s="22">
        <v>243</v>
      </c>
      <c r="H61" s="20">
        <f>'прилож 11 на 2023 год (годовая)'!L45</f>
        <v>1397409.59</v>
      </c>
      <c r="I61" s="20">
        <f>'прилож 11 на 2023 год (годовая)'!M45</f>
        <v>1397409.59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22"/>
      <c r="Q61" s="1"/>
      <c r="R61" s="6"/>
      <c r="S61" s="1"/>
    </row>
    <row r="62" spans="1:19" s="5" customFormat="1" ht="26.25" customHeight="1" x14ac:dyDescent="0.25">
      <c r="A62" s="8"/>
      <c r="B62" s="29" t="s">
        <v>433</v>
      </c>
      <c r="C62" s="26"/>
      <c r="D62" s="27"/>
      <c r="E62" s="27"/>
      <c r="F62" s="27"/>
      <c r="G62" s="28"/>
      <c r="H62" s="20">
        <f>'прилож 11 на 2023 год (годовая)'!L46</f>
        <v>609344.74</v>
      </c>
      <c r="I62" s="20">
        <f>'прилож 11 на 2023 год (годовая)'!M46</f>
        <v>609344.74</v>
      </c>
      <c r="J62" s="20">
        <v>0</v>
      </c>
      <c r="K62" s="20">
        <v>0</v>
      </c>
      <c r="L62" s="20">
        <f t="shared" ref="L62:O62" si="17">L63</f>
        <v>0</v>
      </c>
      <c r="M62" s="20">
        <f t="shared" si="17"/>
        <v>0</v>
      </c>
      <c r="N62" s="20">
        <f t="shared" si="17"/>
        <v>0</v>
      </c>
      <c r="O62" s="20">
        <f t="shared" si="17"/>
        <v>0</v>
      </c>
      <c r="P62" s="28"/>
      <c r="Q62" s="1"/>
      <c r="R62" s="6"/>
      <c r="S62" s="1"/>
    </row>
    <row r="63" spans="1:19" s="5" customFormat="1" ht="30.75" customHeight="1" x14ac:dyDescent="0.25">
      <c r="A63" s="3"/>
      <c r="B63" s="3"/>
      <c r="C63" s="23" t="s">
        <v>27</v>
      </c>
      <c r="D63" s="4" t="s">
        <v>26</v>
      </c>
      <c r="E63" s="4"/>
      <c r="F63" s="4"/>
      <c r="G63" s="22"/>
      <c r="H63" s="20">
        <f>'прилож 11 на 2023 год (годовая)'!L47</f>
        <v>609344.74</v>
      </c>
      <c r="I63" s="20">
        <f>'прилож 11 на 2023 год (годовая)'!M47</f>
        <v>609344.74</v>
      </c>
      <c r="J63" s="13">
        <v>0</v>
      </c>
      <c r="K63" s="13">
        <v>0</v>
      </c>
      <c r="L63" s="13">
        <f t="shared" ref="L63:O63" si="18">L49</f>
        <v>0</v>
      </c>
      <c r="M63" s="13">
        <f t="shared" si="18"/>
        <v>0</v>
      </c>
      <c r="N63" s="13">
        <f t="shared" si="18"/>
        <v>0</v>
      </c>
      <c r="O63" s="13">
        <f t="shared" si="18"/>
        <v>0</v>
      </c>
      <c r="P63" s="22"/>
      <c r="Q63" s="1"/>
      <c r="R63" s="6"/>
      <c r="S63" s="1"/>
    </row>
    <row r="64" spans="1:19" hidden="1" x14ac:dyDescent="0.25"/>
    <row r="65" spans="1:19" s="5" customFormat="1" ht="41.25" hidden="1" customHeight="1" x14ac:dyDescent="0.25">
      <c r="A65" s="8"/>
      <c r="B65" s="29" t="s">
        <v>428</v>
      </c>
      <c r="C65" s="26"/>
      <c r="D65" s="27"/>
      <c r="E65" s="27"/>
      <c r="F65" s="27"/>
      <c r="G65" s="28"/>
      <c r="H65" s="20">
        <f>'прилож 11 на 2023 год (годовая)'!L49</f>
        <v>0</v>
      </c>
      <c r="I65" s="20">
        <f>'прилож 11 на 2023 год (годовая)'!M49</f>
        <v>0</v>
      </c>
      <c r="J65" s="20">
        <f t="shared" ref="J65:O66" si="19">J66</f>
        <v>0</v>
      </c>
      <c r="K65" s="20">
        <f t="shared" si="19"/>
        <v>0</v>
      </c>
      <c r="L65" s="20">
        <f t="shared" si="19"/>
        <v>0</v>
      </c>
      <c r="M65" s="20">
        <f t="shared" si="19"/>
        <v>0</v>
      </c>
      <c r="N65" s="20">
        <f t="shared" si="19"/>
        <v>0</v>
      </c>
      <c r="O65" s="20">
        <f t="shared" si="19"/>
        <v>0</v>
      </c>
      <c r="P65" s="28"/>
      <c r="Q65" s="1"/>
      <c r="R65" s="6"/>
      <c r="S65" s="1"/>
    </row>
    <row r="66" spans="1:19" s="5" customFormat="1" ht="30" hidden="1" customHeight="1" x14ac:dyDescent="0.25">
      <c r="A66" s="8"/>
      <c r="B66" s="3"/>
      <c r="C66" s="23" t="s">
        <v>27</v>
      </c>
      <c r="D66" s="4" t="s">
        <v>26</v>
      </c>
      <c r="E66" s="4"/>
      <c r="F66" s="4"/>
      <c r="G66" s="22"/>
      <c r="H66" s="20">
        <f>'прилож 11 на 2023 год (годовая)'!L50</f>
        <v>0</v>
      </c>
      <c r="I66" s="20">
        <f>'прилож 11 на 2023 год (годовая)'!M50</f>
        <v>0</v>
      </c>
      <c r="J66" s="13">
        <f t="shared" si="19"/>
        <v>0</v>
      </c>
      <c r="K66" s="13">
        <f t="shared" si="19"/>
        <v>0</v>
      </c>
      <c r="L66" s="13">
        <f t="shared" si="19"/>
        <v>0</v>
      </c>
      <c r="M66" s="13">
        <f t="shared" si="19"/>
        <v>0</v>
      </c>
      <c r="N66" s="13">
        <v>0</v>
      </c>
      <c r="O66" s="13">
        <f t="shared" si="19"/>
        <v>0</v>
      </c>
      <c r="P66" s="22"/>
      <c r="Q66" s="1"/>
      <c r="R66" s="6"/>
      <c r="S66" s="1"/>
    </row>
    <row r="67" spans="1:19" s="5" customFormat="1" ht="30.75" hidden="1" customHeight="1" x14ac:dyDescent="0.25">
      <c r="A67" s="3"/>
      <c r="B67" s="3"/>
      <c r="C67" s="23" t="s">
        <v>27</v>
      </c>
      <c r="D67" s="4" t="s">
        <v>26</v>
      </c>
      <c r="E67" s="4" t="s">
        <v>21</v>
      </c>
      <c r="F67" s="4" t="s">
        <v>427</v>
      </c>
      <c r="G67" s="22">
        <v>243</v>
      </c>
      <c r="H67" s="20">
        <f>'прилож 11 на 2023 год (годовая)'!L51</f>
        <v>0</v>
      </c>
      <c r="I67" s="20">
        <f>'прилож 11 на 2023 год (годовая)'!M51</f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0</v>
      </c>
      <c r="P67" s="22"/>
      <c r="Q67" s="1"/>
      <c r="R67" s="6"/>
      <c r="S67" s="1"/>
    </row>
    <row r="68" spans="1:19" s="5" customFormat="1" ht="41.25" hidden="1" customHeight="1" x14ac:dyDescent="0.25">
      <c r="A68" s="8"/>
      <c r="B68" s="29" t="s">
        <v>454</v>
      </c>
      <c r="C68" s="26"/>
      <c r="D68" s="27"/>
      <c r="E68" s="27"/>
      <c r="F68" s="27"/>
      <c r="G68" s="28"/>
      <c r="H68" s="20">
        <f>'прилож 11 на 2023 год (годовая)'!L52</f>
        <v>0</v>
      </c>
      <c r="I68" s="20">
        <f>'прилож 11 на 2023 год (годовая)'!M52</f>
        <v>0</v>
      </c>
      <c r="J68" s="20">
        <f t="shared" ref="J68:O69" si="20">J69</f>
        <v>0</v>
      </c>
      <c r="K68" s="20">
        <f t="shared" si="20"/>
        <v>0</v>
      </c>
      <c r="L68" s="20">
        <f t="shared" si="20"/>
        <v>0</v>
      </c>
      <c r="M68" s="20">
        <f t="shared" si="20"/>
        <v>0</v>
      </c>
      <c r="N68" s="20">
        <f t="shared" si="20"/>
        <v>0</v>
      </c>
      <c r="O68" s="20">
        <f t="shared" si="20"/>
        <v>0</v>
      </c>
      <c r="P68" s="28"/>
      <c r="Q68" s="1"/>
      <c r="R68" s="6"/>
      <c r="S68" s="1"/>
    </row>
    <row r="69" spans="1:19" s="5" customFormat="1" ht="30.75" hidden="1" customHeight="1" x14ac:dyDescent="0.25">
      <c r="A69" s="3"/>
      <c r="B69" s="3"/>
      <c r="C69" s="23" t="s">
        <v>27</v>
      </c>
      <c r="D69" s="4" t="s">
        <v>26</v>
      </c>
      <c r="E69" s="4"/>
      <c r="F69" s="4"/>
      <c r="G69" s="22"/>
      <c r="H69" s="20">
        <f>'прилож 11 на 2023 год (годовая)'!L53</f>
        <v>0</v>
      </c>
      <c r="I69" s="20">
        <f>'прилож 11 на 2023 год (годовая)'!M53</f>
        <v>0</v>
      </c>
      <c r="J69" s="13">
        <f t="shared" si="20"/>
        <v>0</v>
      </c>
      <c r="K69" s="13">
        <f t="shared" si="20"/>
        <v>0</v>
      </c>
      <c r="L69" s="13">
        <f t="shared" si="20"/>
        <v>0</v>
      </c>
      <c r="M69" s="13">
        <f t="shared" si="20"/>
        <v>0</v>
      </c>
      <c r="N69" s="13">
        <v>0</v>
      </c>
      <c r="O69" s="13">
        <f t="shared" si="20"/>
        <v>0</v>
      </c>
      <c r="P69" s="22"/>
      <c r="Q69" s="1"/>
      <c r="R69" s="6"/>
      <c r="S69" s="1"/>
    </row>
    <row r="70" spans="1:19" s="5" customFormat="1" ht="30.75" hidden="1" customHeight="1" x14ac:dyDescent="0.25">
      <c r="A70" s="3"/>
      <c r="B70" s="3"/>
      <c r="C70" s="23" t="s">
        <v>27</v>
      </c>
      <c r="D70" s="4" t="s">
        <v>26</v>
      </c>
      <c r="E70" s="4" t="s">
        <v>21</v>
      </c>
      <c r="F70" s="4" t="s">
        <v>197</v>
      </c>
      <c r="G70" s="22">
        <v>244</v>
      </c>
      <c r="H70" s="20">
        <f>'прилож 11 на 2023 год (годовая)'!L54</f>
        <v>0</v>
      </c>
      <c r="I70" s="20">
        <f>'прилож 11 на 2023 год (годовая)'!M54</f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  <c r="P70" s="22"/>
      <c r="Q70" s="1"/>
      <c r="R70" s="6"/>
      <c r="S70" s="1"/>
    </row>
    <row r="71" spans="1:19" s="5" customFormat="1" ht="51" customHeight="1" x14ac:dyDescent="0.25">
      <c r="A71" s="8"/>
      <c r="B71" s="29" t="s">
        <v>455</v>
      </c>
      <c r="C71" s="26"/>
      <c r="D71" s="27"/>
      <c r="E71" s="27"/>
      <c r="F71" s="27"/>
      <c r="G71" s="28"/>
      <c r="H71" s="20">
        <f>'прилож 11 на 2023 год (годовая)'!L55</f>
        <v>266000</v>
      </c>
      <c r="I71" s="20">
        <f>'прилож 11 на 2023 год (годовая)'!M55</f>
        <v>225000</v>
      </c>
      <c r="J71" s="20">
        <f>J27</f>
        <v>0</v>
      </c>
      <c r="K71" s="20">
        <f>K27</f>
        <v>0</v>
      </c>
      <c r="L71" s="20">
        <v>0</v>
      </c>
      <c r="M71" s="20">
        <v>0</v>
      </c>
      <c r="N71" s="20">
        <f>N27</f>
        <v>0</v>
      </c>
      <c r="O71" s="20">
        <f>O27</f>
        <v>0</v>
      </c>
      <c r="P71" s="28"/>
      <c r="Q71" s="1"/>
      <c r="R71" s="6"/>
      <c r="S71" s="1"/>
    </row>
    <row r="72" spans="1:19" s="5" customFormat="1" ht="42.75" customHeight="1" x14ac:dyDescent="0.25">
      <c r="A72" s="8"/>
      <c r="B72" s="29" t="s">
        <v>456</v>
      </c>
      <c r="C72" s="26"/>
      <c r="D72" s="27"/>
      <c r="E72" s="27"/>
      <c r="F72" s="27"/>
      <c r="G72" s="28"/>
      <c r="H72" s="20">
        <f>'прилож 11 на 2023 год (годовая)'!L58</f>
        <v>2002042.58</v>
      </c>
      <c r="I72" s="20">
        <f>'прилож 11 на 2023 год (годовая)'!M58</f>
        <v>2002042.58</v>
      </c>
      <c r="J72" s="20">
        <f t="shared" ref="J72:O72" si="21">J73</f>
        <v>0</v>
      </c>
      <c r="K72" s="20">
        <f t="shared" si="21"/>
        <v>0</v>
      </c>
      <c r="L72" s="20">
        <v>0</v>
      </c>
      <c r="M72" s="20">
        <v>0</v>
      </c>
      <c r="N72" s="20">
        <f t="shared" si="21"/>
        <v>0</v>
      </c>
      <c r="O72" s="20">
        <f t="shared" si="21"/>
        <v>0</v>
      </c>
      <c r="P72" s="28"/>
      <c r="Q72" s="1"/>
      <c r="R72" s="6"/>
      <c r="S72" s="1"/>
    </row>
    <row r="73" spans="1:19" s="5" customFormat="1" ht="30.75" customHeight="1" x14ac:dyDescent="0.25">
      <c r="A73" s="3"/>
      <c r="B73" s="3"/>
      <c r="C73" s="23" t="s">
        <v>27</v>
      </c>
      <c r="D73" s="4" t="s">
        <v>26</v>
      </c>
      <c r="E73" s="4"/>
      <c r="F73" s="4"/>
      <c r="G73" s="22"/>
      <c r="H73" s="20">
        <f>'прилож 11 на 2023 год (годовая)'!L59</f>
        <v>2002042.58</v>
      </c>
      <c r="I73" s="20">
        <f>'прилож 11 на 2023 год (годовая)'!M59</f>
        <v>2002042.58</v>
      </c>
      <c r="J73" s="13">
        <f>J41</f>
        <v>0</v>
      </c>
      <c r="K73" s="13">
        <f>K41</f>
        <v>0</v>
      </c>
      <c r="L73" s="13">
        <v>0</v>
      </c>
      <c r="M73" s="13">
        <v>0</v>
      </c>
      <c r="N73" s="13">
        <f>N41</f>
        <v>0</v>
      </c>
      <c r="O73" s="13">
        <f>O41</f>
        <v>0</v>
      </c>
      <c r="P73" s="22"/>
      <c r="Q73" s="1"/>
      <c r="R73" s="6"/>
      <c r="S73" s="1"/>
    </row>
    <row r="75" spans="1:19" s="5" customFormat="1" ht="64.5" customHeight="1" x14ac:dyDescent="0.25">
      <c r="A75" s="3" t="s">
        <v>424</v>
      </c>
      <c r="B75" s="9" t="s">
        <v>457</v>
      </c>
      <c r="C75" s="26"/>
      <c r="D75" s="27"/>
      <c r="E75" s="27"/>
      <c r="F75" s="27"/>
      <c r="G75" s="28"/>
      <c r="H75" s="20">
        <f>'прилож 11 на 2023 год (годовая)'!L61</f>
        <v>0</v>
      </c>
      <c r="I75" s="20">
        <f>'прилож 11 на 2023 год (годовая)'!M61</f>
        <v>0</v>
      </c>
      <c r="J75" s="20">
        <f t="shared" ref="J75:O76" si="22">J76</f>
        <v>0</v>
      </c>
      <c r="K75" s="20">
        <f t="shared" si="22"/>
        <v>0</v>
      </c>
      <c r="L75" s="20">
        <f t="shared" si="22"/>
        <v>0</v>
      </c>
      <c r="M75" s="20">
        <v>0</v>
      </c>
      <c r="N75" s="20">
        <f t="shared" si="22"/>
        <v>0</v>
      </c>
      <c r="O75" s="20">
        <f t="shared" si="22"/>
        <v>0</v>
      </c>
      <c r="P75" s="28"/>
      <c r="Q75" s="1"/>
      <c r="R75" s="1"/>
      <c r="S75" s="1"/>
    </row>
    <row r="76" spans="1:19" s="5" customFormat="1" ht="32.25" customHeight="1" x14ac:dyDescent="0.25">
      <c r="A76" s="3"/>
      <c r="B76" s="3"/>
      <c r="C76" s="23" t="s">
        <v>27</v>
      </c>
      <c r="D76" s="4" t="s">
        <v>26</v>
      </c>
      <c r="E76" s="4"/>
      <c r="F76" s="4"/>
      <c r="G76" s="22"/>
      <c r="H76" s="20">
        <f>'прилож 11 на 2023 год (годовая)'!L62</f>
        <v>0</v>
      </c>
      <c r="I76" s="20">
        <f>'прилож 11 на 2023 год (годовая)'!M62</f>
        <v>0</v>
      </c>
      <c r="J76" s="13">
        <f t="shared" si="22"/>
        <v>0</v>
      </c>
      <c r="K76" s="13">
        <f t="shared" si="22"/>
        <v>0</v>
      </c>
      <c r="L76" s="13">
        <f t="shared" si="22"/>
        <v>0</v>
      </c>
      <c r="M76" s="13">
        <f t="shared" si="22"/>
        <v>0</v>
      </c>
      <c r="N76" s="13">
        <f t="shared" si="22"/>
        <v>0</v>
      </c>
      <c r="O76" s="13">
        <f t="shared" si="22"/>
        <v>0</v>
      </c>
      <c r="P76" s="22"/>
      <c r="Q76" s="1"/>
      <c r="R76" s="1"/>
      <c r="S76" s="1"/>
    </row>
    <row r="77" spans="1:19" s="5" customFormat="1" ht="197.25" customHeight="1" x14ac:dyDescent="0.25">
      <c r="A77" s="3"/>
      <c r="B77" s="3"/>
      <c r="C77" s="23" t="s">
        <v>27</v>
      </c>
      <c r="D77" s="4" t="s">
        <v>26</v>
      </c>
      <c r="E77" s="4" t="s">
        <v>21</v>
      </c>
      <c r="F77" s="4" t="s">
        <v>445</v>
      </c>
      <c r="G77" s="22" t="s">
        <v>423</v>
      </c>
      <c r="H77" s="20">
        <f>'прилож 11 на 2023 год (годовая)'!L63</f>
        <v>0</v>
      </c>
      <c r="I77" s="20">
        <f>'прилож 11 на 2023 год (годовая)'!M63</f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22"/>
      <c r="Q77" s="1"/>
      <c r="R77" s="1"/>
      <c r="S77" s="1"/>
    </row>
    <row r="78" spans="1:19" s="5" customFormat="1" ht="48" x14ac:dyDescent="0.25">
      <c r="A78" s="9" t="s">
        <v>14</v>
      </c>
      <c r="B78" s="18" t="s">
        <v>15</v>
      </c>
      <c r="C78" s="23"/>
      <c r="D78" s="4"/>
      <c r="E78" s="4"/>
      <c r="F78" s="4"/>
      <c r="G78" s="22"/>
      <c r="H78" s="20">
        <f>'прилож 11 на 2023 год (годовая)'!L64</f>
        <v>9232900.3900000006</v>
      </c>
      <c r="I78" s="20">
        <f>'прилож 11 на 2023 год (годовая)'!M64</f>
        <v>8751730.1199999992</v>
      </c>
      <c r="J78" s="20">
        <f t="shared" ref="J78:O78" si="23">J79</f>
        <v>3771734.21</v>
      </c>
      <c r="K78" s="20">
        <f t="shared" si="23"/>
        <v>3510107.79</v>
      </c>
      <c r="L78" s="20">
        <v>0</v>
      </c>
      <c r="M78" s="20">
        <v>0</v>
      </c>
      <c r="N78" s="20">
        <f t="shared" si="23"/>
        <v>7514560</v>
      </c>
      <c r="O78" s="20">
        <f t="shared" si="23"/>
        <v>7514560</v>
      </c>
      <c r="P78" s="22"/>
      <c r="Q78" s="1"/>
      <c r="R78" s="1"/>
      <c r="S78" s="1"/>
    </row>
    <row r="79" spans="1:19" s="5" customFormat="1" ht="31.5" x14ac:dyDescent="0.25">
      <c r="A79" s="3"/>
      <c r="B79" s="3"/>
      <c r="C79" s="23" t="s">
        <v>27</v>
      </c>
      <c r="D79" s="4" t="s">
        <v>26</v>
      </c>
      <c r="E79" s="4"/>
      <c r="F79" s="4"/>
      <c r="G79" s="22"/>
      <c r="H79" s="20">
        <f>'прилож 11 на 2023 год (годовая)'!L65</f>
        <v>9232900.3900000006</v>
      </c>
      <c r="I79" s="20">
        <f>'прилож 11 на 2023 год (годовая)'!M65</f>
        <v>8751730.1199999992</v>
      </c>
      <c r="J79" s="31">
        <f t="shared" ref="J79:O79" si="24">J82+J83+J86+J89</f>
        <v>3771734.21</v>
      </c>
      <c r="K79" s="31">
        <f t="shared" si="24"/>
        <v>3510107.79</v>
      </c>
      <c r="L79" s="31">
        <v>0</v>
      </c>
      <c r="M79" s="31">
        <v>0</v>
      </c>
      <c r="N79" s="31">
        <f t="shared" si="24"/>
        <v>7514560</v>
      </c>
      <c r="O79" s="31">
        <f t="shared" si="24"/>
        <v>7514560</v>
      </c>
      <c r="P79" s="30"/>
      <c r="Q79" s="1"/>
      <c r="R79" s="1"/>
      <c r="S79" s="1"/>
    </row>
    <row r="80" spans="1:19" s="5" customFormat="1" ht="21" x14ac:dyDescent="0.25">
      <c r="A80" s="8" t="s">
        <v>68</v>
      </c>
      <c r="B80" s="29" t="s">
        <v>69</v>
      </c>
      <c r="C80" s="26"/>
      <c r="D80" s="27"/>
      <c r="E80" s="27"/>
      <c r="F80" s="27"/>
      <c r="G80" s="28"/>
      <c r="H80" s="20">
        <f>'прилож 11 на 2023 год (годовая)'!L66</f>
        <v>7638423.5</v>
      </c>
      <c r="I80" s="20">
        <f>'прилож 11 на 2023 год (годовая)'!M66</f>
        <v>7165214.9299999997</v>
      </c>
      <c r="J80" s="20">
        <f t="shared" ref="J80:O80" si="25">J81</f>
        <v>3771734.21</v>
      </c>
      <c r="K80" s="20">
        <f t="shared" si="25"/>
        <v>3510107.79</v>
      </c>
      <c r="L80" s="20">
        <v>0</v>
      </c>
      <c r="M80" s="20">
        <v>0</v>
      </c>
      <c r="N80" s="20">
        <f t="shared" si="25"/>
        <v>0</v>
      </c>
      <c r="O80" s="20">
        <f t="shared" si="25"/>
        <v>0</v>
      </c>
      <c r="P80" s="28"/>
      <c r="Q80" s="1"/>
      <c r="R80" s="1"/>
      <c r="S80" s="1"/>
    </row>
    <row r="81" spans="1:19" s="5" customFormat="1" ht="30.75" customHeight="1" x14ac:dyDescent="0.25">
      <c r="A81" s="8"/>
      <c r="B81" s="3"/>
      <c r="C81" s="23" t="s">
        <v>27</v>
      </c>
      <c r="D81" s="4" t="s">
        <v>26</v>
      </c>
      <c r="E81" s="4"/>
      <c r="F81" s="4"/>
      <c r="G81" s="22"/>
      <c r="H81" s="20">
        <f>'прилож 11 на 2023 год (годовая)'!L67</f>
        <v>7638423.5</v>
      </c>
      <c r="I81" s="20">
        <f>'прилож 11 на 2023 год (годовая)'!M67</f>
        <v>7165214.9299999997</v>
      </c>
      <c r="J81" s="13">
        <f t="shared" ref="J81:K81" si="26">J82+J83</f>
        <v>3771734.21</v>
      </c>
      <c r="K81" s="13">
        <f t="shared" si="26"/>
        <v>3510107.79</v>
      </c>
      <c r="L81" s="13">
        <v>0</v>
      </c>
      <c r="M81" s="13">
        <v>0</v>
      </c>
      <c r="N81" s="13">
        <v>0</v>
      </c>
      <c r="O81" s="13">
        <v>0</v>
      </c>
      <c r="P81" s="22"/>
      <c r="Q81" s="1"/>
      <c r="R81" s="1"/>
      <c r="S81" s="1"/>
    </row>
    <row r="82" spans="1:19" s="5" customFormat="1" ht="32.25" customHeight="1" x14ac:dyDescent="0.25">
      <c r="A82" s="3"/>
      <c r="B82" s="3"/>
      <c r="C82" s="23" t="s">
        <v>27</v>
      </c>
      <c r="D82" s="4" t="s">
        <v>26</v>
      </c>
      <c r="E82" s="4" t="s">
        <v>19</v>
      </c>
      <c r="F82" s="4" t="s">
        <v>29</v>
      </c>
      <c r="G82" s="22">
        <v>244</v>
      </c>
      <c r="H82" s="20">
        <f>'прилож 11 на 2023 год (годовая)'!L68</f>
        <v>1834423.5</v>
      </c>
      <c r="I82" s="20">
        <f>'прилож 11 на 2023 год (годовая)'!M68</f>
        <v>1707304.4</v>
      </c>
      <c r="J82" s="13">
        <f>700000+71734.21</f>
        <v>771734.21</v>
      </c>
      <c r="K82" s="13">
        <f>582574.31+71734.21</f>
        <v>654308.52</v>
      </c>
      <c r="L82" s="13">
        <v>0</v>
      </c>
      <c r="M82" s="13">
        <v>0</v>
      </c>
      <c r="N82" s="13">
        <f>1844560</f>
        <v>1844560</v>
      </c>
      <c r="O82" s="13">
        <f>1844560</f>
        <v>1844560</v>
      </c>
      <c r="P82" s="22"/>
      <c r="Q82" s="1"/>
      <c r="R82" s="1"/>
      <c r="S82" s="1"/>
    </row>
    <row r="83" spans="1:19" s="5" customFormat="1" ht="32.25" customHeight="1" x14ac:dyDescent="0.25">
      <c r="A83" s="3"/>
      <c r="B83" s="3"/>
      <c r="C83" s="23" t="s">
        <v>27</v>
      </c>
      <c r="D83" s="4" t="s">
        <v>26</v>
      </c>
      <c r="E83" s="4" t="s">
        <v>19</v>
      </c>
      <c r="F83" s="4" t="s">
        <v>29</v>
      </c>
      <c r="G83" s="22">
        <v>247</v>
      </c>
      <c r="H83" s="20">
        <f>'прилож 11 на 2023 год (годовая)'!L69</f>
        <v>5804000</v>
      </c>
      <c r="I83" s="20">
        <f>'прилож 11 на 2023 год (годовая)'!M69</f>
        <v>5457910.5300000003</v>
      </c>
      <c r="J83" s="13">
        <f>3000000</f>
        <v>3000000</v>
      </c>
      <c r="K83" s="13">
        <f>2855799.27</f>
        <v>2855799.27</v>
      </c>
      <c r="L83" s="13">
        <v>0</v>
      </c>
      <c r="M83" s="13">
        <v>0</v>
      </c>
      <c r="N83" s="13">
        <f>5670000</f>
        <v>5670000</v>
      </c>
      <c r="O83" s="13">
        <f>5670000</f>
        <v>5670000</v>
      </c>
      <c r="P83" s="22"/>
      <c r="Q83" s="1"/>
      <c r="R83" s="1"/>
      <c r="S83" s="1"/>
    </row>
    <row r="84" spans="1:19" s="5" customFormat="1" ht="61.5" customHeight="1" x14ac:dyDescent="0.25">
      <c r="A84" s="8" t="s">
        <v>71</v>
      </c>
      <c r="B84" s="29" t="s">
        <v>84</v>
      </c>
      <c r="C84" s="26"/>
      <c r="D84" s="27"/>
      <c r="E84" s="27"/>
      <c r="F84" s="27"/>
      <c r="G84" s="28"/>
      <c r="H84" s="20">
        <f>'прилож 11 на 2023 год (годовая)'!L70</f>
        <v>1594476.89</v>
      </c>
      <c r="I84" s="20">
        <f>'прилож 11 на 2023 год (годовая)'!M70</f>
        <v>1586515.19</v>
      </c>
      <c r="J84" s="20">
        <f t="shared" ref="J84:O85" si="27">J85</f>
        <v>0</v>
      </c>
      <c r="K84" s="20">
        <f t="shared" si="27"/>
        <v>0</v>
      </c>
      <c r="L84" s="20">
        <v>0</v>
      </c>
      <c r="M84" s="20">
        <v>0</v>
      </c>
      <c r="N84" s="20">
        <f t="shared" si="27"/>
        <v>0</v>
      </c>
      <c r="O84" s="20">
        <f t="shared" si="27"/>
        <v>0</v>
      </c>
      <c r="P84" s="28"/>
      <c r="Q84" s="1"/>
      <c r="R84" s="1"/>
      <c r="S84" s="1"/>
    </row>
    <row r="85" spans="1:19" s="5" customFormat="1" ht="33" customHeight="1" x14ac:dyDescent="0.25">
      <c r="A85" s="3"/>
      <c r="B85" s="3"/>
      <c r="C85" s="23" t="s">
        <v>27</v>
      </c>
      <c r="D85" s="4" t="s">
        <v>26</v>
      </c>
      <c r="E85" s="4"/>
      <c r="F85" s="4"/>
      <c r="G85" s="22"/>
      <c r="H85" s="20">
        <f>'прилож 11 на 2023 год (годовая)'!L71</f>
        <v>1594476.89</v>
      </c>
      <c r="I85" s="20">
        <f>'прилож 11 на 2023 год (годовая)'!M71</f>
        <v>1586515.19</v>
      </c>
      <c r="J85" s="13">
        <f t="shared" si="27"/>
        <v>0</v>
      </c>
      <c r="K85" s="13">
        <f t="shared" si="27"/>
        <v>0</v>
      </c>
      <c r="L85" s="13">
        <v>0</v>
      </c>
      <c r="M85" s="13">
        <v>0</v>
      </c>
      <c r="N85" s="13">
        <f t="shared" si="27"/>
        <v>0</v>
      </c>
      <c r="O85" s="13">
        <f t="shared" si="27"/>
        <v>0</v>
      </c>
      <c r="P85" s="22"/>
      <c r="Q85" s="1"/>
      <c r="R85" s="1"/>
      <c r="S85" s="1"/>
    </row>
    <row r="86" spans="1:19" s="5" customFormat="1" ht="33" customHeight="1" x14ac:dyDescent="0.25">
      <c r="A86" s="3"/>
      <c r="B86" s="3"/>
      <c r="C86" s="23" t="s">
        <v>27</v>
      </c>
      <c r="D86" s="4" t="s">
        <v>26</v>
      </c>
      <c r="E86" s="4" t="s">
        <v>19</v>
      </c>
      <c r="F86" s="4" t="s">
        <v>85</v>
      </c>
      <c r="G86" s="22">
        <v>244</v>
      </c>
      <c r="H86" s="20">
        <f>'прилож 11 на 2023 год (годовая)'!L72</f>
        <v>1594476.89</v>
      </c>
      <c r="I86" s="20">
        <f>'прилож 11 на 2023 год (годовая)'!M72</f>
        <v>1586515.19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  <c r="P86" s="22"/>
      <c r="Q86" s="1"/>
      <c r="R86" s="1"/>
      <c r="S86" s="1"/>
    </row>
    <row r="87" spans="1:19" s="5" customFormat="1" ht="30.75" customHeight="1" x14ac:dyDescent="0.25">
      <c r="A87" s="3" t="s">
        <v>446</v>
      </c>
      <c r="B87" s="29" t="s">
        <v>458</v>
      </c>
      <c r="C87" s="26"/>
      <c r="D87" s="27"/>
      <c r="E87" s="27"/>
      <c r="F87" s="27"/>
      <c r="G87" s="28"/>
      <c r="H87" s="20">
        <f>'прилож 11 на 2023 год (годовая)'!L73</f>
        <v>0</v>
      </c>
      <c r="I87" s="20">
        <f>'прилож 11 на 2023 год (годовая)'!M73</f>
        <v>0</v>
      </c>
      <c r="J87" s="20">
        <f t="shared" ref="J87:O88" si="28">J88</f>
        <v>0</v>
      </c>
      <c r="K87" s="20">
        <f t="shared" si="28"/>
        <v>0</v>
      </c>
      <c r="L87" s="20">
        <v>0</v>
      </c>
      <c r="M87" s="20">
        <v>0</v>
      </c>
      <c r="N87" s="20">
        <f t="shared" si="28"/>
        <v>0</v>
      </c>
      <c r="O87" s="20">
        <f t="shared" si="28"/>
        <v>0</v>
      </c>
      <c r="P87" s="28"/>
      <c r="Q87" s="1"/>
      <c r="R87" s="1"/>
      <c r="S87" s="1"/>
    </row>
    <row r="88" spans="1:19" s="5" customFormat="1" ht="33" customHeight="1" x14ac:dyDescent="0.25">
      <c r="A88" s="3"/>
      <c r="B88" s="3"/>
      <c r="C88" s="23" t="s">
        <v>27</v>
      </c>
      <c r="D88" s="4" t="s">
        <v>26</v>
      </c>
      <c r="E88" s="4"/>
      <c r="F88" s="4"/>
      <c r="G88" s="22"/>
      <c r="H88" s="20">
        <f>'прилож 11 на 2023 год (годовая)'!L74</f>
        <v>0</v>
      </c>
      <c r="I88" s="20">
        <f>'прилож 11 на 2023 год (годовая)'!M74</f>
        <v>0</v>
      </c>
      <c r="J88" s="13">
        <f t="shared" si="28"/>
        <v>0</v>
      </c>
      <c r="K88" s="13">
        <f t="shared" si="28"/>
        <v>0</v>
      </c>
      <c r="L88" s="13">
        <f t="shared" si="28"/>
        <v>0</v>
      </c>
      <c r="M88" s="13">
        <f t="shared" si="28"/>
        <v>0</v>
      </c>
      <c r="N88" s="13">
        <f t="shared" si="28"/>
        <v>0</v>
      </c>
      <c r="O88" s="13">
        <f t="shared" si="28"/>
        <v>0</v>
      </c>
      <c r="P88" s="22"/>
      <c r="Q88" s="1"/>
      <c r="R88" s="1"/>
      <c r="S88" s="1"/>
    </row>
    <row r="89" spans="1:19" s="5" customFormat="1" ht="36.75" customHeight="1" x14ac:dyDescent="0.25">
      <c r="A89" s="3"/>
      <c r="B89" s="3"/>
      <c r="C89" s="23" t="s">
        <v>27</v>
      </c>
      <c r="D89" s="4" t="s">
        <v>26</v>
      </c>
      <c r="E89" s="4" t="s">
        <v>19</v>
      </c>
      <c r="F89" s="4" t="s">
        <v>444</v>
      </c>
      <c r="G89" s="22">
        <v>244</v>
      </c>
      <c r="H89" s="20">
        <f>'прилож 11 на 2023 год (годовая)'!L75</f>
        <v>0</v>
      </c>
      <c r="I89" s="20">
        <f>'прилож 11 на 2023 год (годовая)'!M75</f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22"/>
      <c r="Q89" s="1"/>
      <c r="R89" s="1"/>
      <c r="S89" s="1"/>
    </row>
    <row r="90" spans="1:19" s="5" customFormat="1" ht="72" x14ac:dyDescent="0.25">
      <c r="A90" s="9" t="s">
        <v>16</v>
      </c>
      <c r="B90" s="18" t="s">
        <v>30</v>
      </c>
      <c r="C90" s="23"/>
      <c r="D90" s="4"/>
      <c r="E90" s="4"/>
      <c r="F90" s="4"/>
      <c r="G90" s="22"/>
      <c r="H90" s="20">
        <f>'прилож 11 на 2023 год (годовая)'!L76</f>
        <v>10742326.02</v>
      </c>
      <c r="I90" s="20">
        <f>'прилож 11 на 2023 год (годовая)'!M76</f>
        <v>10496392.649999999</v>
      </c>
      <c r="J90" s="31">
        <f>J93+J97+J100</f>
        <v>1010677.7</v>
      </c>
      <c r="K90" s="31">
        <f t="shared" ref="K90:O90" si="29">K93+K97+K100</f>
        <v>1010677.7</v>
      </c>
      <c r="L90" s="31">
        <f t="shared" si="29"/>
        <v>0</v>
      </c>
      <c r="M90" s="31">
        <f t="shared" si="29"/>
        <v>0</v>
      </c>
      <c r="N90" s="31">
        <f t="shared" si="29"/>
        <v>17158000</v>
      </c>
      <c r="O90" s="31">
        <f t="shared" si="29"/>
        <v>27075000</v>
      </c>
      <c r="P90" s="22"/>
      <c r="Q90" s="1"/>
      <c r="R90" s="1"/>
      <c r="S90" s="1"/>
    </row>
    <row r="91" spans="1:19" s="5" customFormat="1" x14ac:dyDescent="0.25">
      <c r="A91" s="3"/>
      <c r="B91" s="3"/>
      <c r="C91" s="23"/>
      <c r="D91" s="4"/>
      <c r="E91" s="4"/>
      <c r="F91" s="4"/>
      <c r="G91" s="22"/>
      <c r="H91" s="20">
        <f>'прилож 11 на 2023 год (годовая)'!L77</f>
        <v>0</v>
      </c>
      <c r="I91" s="20">
        <f>'прилож 11 на 2023 год (годовая)'!M77</f>
        <v>0</v>
      </c>
      <c r="J91" s="13"/>
      <c r="K91" s="13"/>
      <c r="L91" s="13"/>
      <c r="M91" s="13"/>
      <c r="N91" s="13"/>
      <c r="O91" s="13"/>
      <c r="P91" s="22"/>
      <c r="Q91" s="1"/>
      <c r="R91" s="1"/>
      <c r="S91" s="1"/>
    </row>
    <row r="92" spans="1:19" s="5" customFormat="1" ht="31.5" x14ac:dyDescent="0.25">
      <c r="A92" s="3"/>
      <c r="B92" s="3"/>
      <c r="C92" s="23" t="s">
        <v>27</v>
      </c>
      <c r="D92" s="4" t="s">
        <v>26</v>
      </c>
      <c r="E92" s="4"/>
      <c r="F92" s="4"/>
      <c r="G92" s="22"/>
      <c r="H92" s="20">
        <f>'прилож 11 на 2023 год (годовая)'!L78</f>
        <v>10742326.02</v>
      </c>
      <c r="I92" s="20">
        <f>'прилож 11 на 2023 год (годовая)'!M78</f>
        <v>10496392.649999999</v>
      </c>
      <c r="J92" s="13">
        <f>J93+J97</f>
        <v>1010677.7</v>
      </c>
      <c r="K92" s="13">
        <f>K93+K97</f>
        <v>1010677.7</v>
      </c>
      <c r="L92" s="13">
        <v>0</v>
      </c>
      <c r="M92" s="13">
        <v>0</v>
      </c>
      <c r="N92" s="13">
        <f>N93+N97</f>
        <v>16546900</v>
      </c>
      <c r="O92" s="13">
        <f>O93+O97</f>
        <v>26463900</v>
      </c>
      <c r="P92" s="22"/>
      <c r="Q92" s="1"/>
      <c r="R92" s="1"/>
      <c r="S92" s="1"/>
    </row>
    <row r="93" spans="1:19" s="5" customFormat="1" ht="63" x14ac:dyDescent="0.25">
      <c r="A93" s="8" t="s">
        <v>68</v>
      </c>
      <c r="B93" s="9" t="s">
        <v>70</v>
      </c>
      <c r="C93" s="26"/>
      <c r="D93" s="27"/>
      <c r="E93" s="27"/>
      <c r="F93" s="27"/>
      <c r="G93" s="28"/>
      <c r="H93" s="20">
        <f>'прилож 11 на 2023 год (годовая)'!L79</f>
        <v>6111326.0199999996</v>
      </c>
      <c r="I93" s="20">
        <f>'прилож 11 на 2023 год (годовая)'!M79</f>
        <v>6111326.0199999996</v>
      </c>
      <c r="J93" s="20">
        <f t="shared" ref="J93:O93" si="30">J94</f>
        <v>1010677.7</v>
      </c>
      <c r="K93" s="20">
        <f t="shared" si="30"/>
        <v>1010677.7</v>
      </c>
      <c r="L93" s="20">
        <f t="shared" si="30"/>
        <v>0</v>
      </c>
      <c r="M93" s="20">
        <f t="shared" si="30"/>
        <v>0</v>
      </c>
      <c r="N93" s="20">
        <f t="shared" si="30"/>
        <v>16546900</v>
      </c>
      <c r="O93" s="20">
        <f t="shared" si="30"/>
        <v>26463900</v>
      </c>
      <c r="P93" s="28"/>
      <c r="Q93" s="1"/>
      <c r="R93" s="1"/>
      <c r="S93" s="1"/>
    </row>
    <row r="94" spans="1:19" s="5" customFormat="1" ht="31.5" customHeight="1" x14ac:dyDescent="0.25">
      <c r="A94" s="3"/>
      <c r="B94" s="3"/>
      <c r="C94" s="23" t="s">
        <v>27</v>
      </c>
      <c r="D94" s="4" t="s">
        <v>26</v>
      </c>
      <c r="E94" s="4"/>
      <c r="F94" s="4"/>
      <c r="G94" s="22"/>
      <c r="H94" s="20">
        <f>'прилож 11 на 2023 год (годовая)'!L80</f>
        <v>6111326.0199999996</v>
      </c>
      <c r="I94" s="20">
        <f>'прилож 11 на 2023 год (годовая)'!M80</f>
        <v>6111326.0199999996</v>
      </c>
      <c r="J94" s="13">
        <f t="shared" ref="J94:O94" si="31">J95+J96</f>
        <v>1010677.7</v>
      </c>
      <c r="K94" s="13">
        <f t="shared" si="31"/>
        <v>1010677.7</v>
      </c>
      <c r="L94" s="13">
        <f t="shared" si="31"/>
        <v>0</v>
      </c>
      <c r="M94" s="13">
        <f t="shared" si="31"/>
        <v>0</v>
      </c>
      <c r="N94" s="13">
        <f t="shared" si="31"/>
        <v>16546900</v>
      </c>
      <c r="O94" s="13">
        <f t="shared" si="31"/>
        <v>26463900</v>
      </c>
      <c r="P94" s="30"/>
      <c r="Q94" s="1"/>
      <c r="R94" s="1"/>
      <c r="S94" s="1"/>
    </row>
    <row r="95" spans="1:19" s="5" customFormat="1" ht="33" customHeight="1" x14ac:dyDescent="0.25">
      <c r="A95" s="3"/>
      <c r="B95" s="3"/>
      <c r="C95" s="23"/>
      <c r="D95" s="4"/>
      <c r="E95" s="4"/>
      <c r="F95" s="4"/>
      <c r="G95" s="22"/>
      <c r="H95" s="20">
        <f>'прилож 11 на 2023 год (годовая)'!L81</f>
        <v>0</v>
      </c>
      <c r="I95" s="20">
        <f>'прилож 11 на 2023 год (годовая)'!M81</f>
        <v>0</v>
      </c>
      <c r="J95" s="13"/>
      <c r="K95" s="13"/>
      <c r="L95" s="13"/>
      <c r="M95" s="13"/>
      <c r="N95" s="13"/>
      <c r="O95" s="13"/>
      <c r="P95" s="22"/>
      <c r="Q95" s="1"/>
      <c r="R95" s="1"/>
      <c r="S95" s="1"/>
    </row>
    <row r="96" spans="1:19" s="5" customFormat="1" ht="29.25" customHeight="1" x14ac:dyDescent="0.25">
      <c r="A96" s="3"/>
      <c r="B96" s="3"/>
      <c r="C96" s="23" t="s">
        <v>27</v>
      </c>
      <c r="D96" s="4" t="s">
        <v>26</v>
      </c>
      <c r="E96" s="4" t="s">
        <v>19</v>
      </c>
      <c r="F96" s="4" t="s">
        <v>20</v>
      </c>
      <c r="G96" s="22">
        <v>244</v>
      </c>
      <c r="H96" s="20">
        <f>'прилож 11 на 2023 год (годовая)'!L82</f>
        <v>6111326.0199999996</v>
      </c>
      <c r="I96" s="20">
        <f>'прилож 11 на 2023 год (годовая)'!M82</f>
        <v>6111326.0199999996</v>
      </c>
      <c r="J96" s="13">
        <f>1010677.7</f>
        <v>1010677.7</v>
      </c>
      <c r="K96" s="13">
        <f>1010677.7</f>
        <v>1010677.7</v>
      </c>
      <c r="L96" s="13">
        <v>0</v>
      </c>
      <c r="M96" s="13">
        <v>0</v>
      </c>
      <c r="N96" s="13">
        <v>16546900</v>
      </c>
      <c r="O96" s="13">
        <v>26463900</v>
      </c>
      <c r="P96" s="22"/>
      <c r="Q96" s="1"/>
      <c r="R96" s="1"/>
      <c r="S96" s="1"/>
    </row>
    <row r="97" spans="1:19" s="5" customFormat="1" ht="63" customHeight="1" x14ac:dyDescent="0.25">
      <c r="A97" s="8" t="s">
        <v>71</v>
      </c>
      <c r="B97" s="29" t="s">
        <v>80</v>
      </c>
      <c r="C97" s="26"/>
      <c r="D97" s="27"/>
      <c r="E97" s="27"/>
      <c r="F97" s="27"/>
      <c r="G97" s="28"/>
      <c r="H97" s="20">
        <f>'прилож 11 на 2023 год (годовая)'!L83</f>
        <v>4631000</v>
      </c>
      <c r="I97" s="20">
        <f>'прилож 11 на 2023 год (годовая)'!M83</f>
        <v>4385066.63</v>
      </c>
      <c r="J97" s="20">
        <f t="shared" ref="J97:O97" si="32">J99</f>
        <v>0</v>
      </c>
      <c r="K97" s="20">
        <f t="shared" si="32"/>
        <v>0</v>
      </c>
      <c r="L97" s="20">
        <v>0</v>
      </c>
      <c r="M97" s="20">
        <v>0</v>
      </c>
      <c r="N97" s="20">
        <f t="shared" si="32"/>
        <v>0</v>
      </c>
      <c r="O97" s="20">
        <f t="shared" si="32"/>
        <v>0</v>
      </c>
      <c r="P97" s="28"/>
      <c r="Q97" s="1"/>
      <c r="R97" s="1"/>
      <c r="S97" s="1"/>
    </row>
    <row r="98" spans="1:19" s="5" customFormat="1" ht="31.5" x14ac:dyDescent="0.25">
      <c r="A98" s="8"/>
      <c r="B98" s="3"/>
      <c r="C98" s="23" t="s">
        <v>27</v>
      </c>
      <c r="D98" s="4" t="s">
        <v>26</v>
      </c>
      <c r="E98" s="4"/>
      <c r="F98" s="4"/>
      <c r="G98" s="22"/>
      <c r="H98" s="20">
        <f>'прилож 11 на 2023 год (годовая)'!L84</f>
        <v>4631000</v>
      </c>
      <c r="I98" s="20">
        <f>'прилож 11 на 2023 год (годовая)'!M84</f>
        <v>4385066.63</v>
      </c>
      <c r="J98" s="13">
        <f t="shared" ref="J98:O98" si="33">J99</f>
        <v>0</v>
      </c>
      <c r="K98" s="13">
        <f t="shared" si="33"/>
        <v>0</v>
      </c>
      <c r="L98" s="13">
        <v>0</v>
      </c>
      <c r="M98" s="13">
        <v>0</v>
      </c>
      <c r="N98" s="13">
        <f t="shared" si="33"/>
        <v>0</v>
      </c>
      <c r="O98" s="13">
        <f t="shared" si="33"/>
        <v>0</v>
      </c>
      <c r="P98" s="22"/>
      <c r="Q98" s="1"/>
      <c r="R98" s="1"/>
      <c r="S98" s="1"/>
    </row>
    <row r="99" spans="1:19" s="5" customFormat="1" ht="35.25" customHeight="1" x14ac:dyDescent="0.25">
      <c r="A99" s="3"/>
      <c r="B99" s="3"/>
      <c r="C99" s="23" t="s">
        <v>27</v>
      </c>
      <c r="D99" s="4" t="s">
        <v>26</v>
      </c>
      <c r="E99" s="4" t="s">
        <v>81</v>
      </c>
      <c r="F99" s="4" t="s">
        <v>82</v>
      </c>
      <c r="G99" s="22">
        <v>244</v>
      </c>
      <c r="H99" s="20">
        <f>'прилож 11 на 2023 год (годовая)'!L85</f>
        <v>4631000</v>
      </c>
      <c r="I99" s="20">
        <f>'прилож 11 на 2023 год (годовая)'!M85</f>
        <v>4385066.63</v>
      </c>
      <c r="J99" s="13">
        <v>0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22"/>
      <c r="Q99" s="1"/>
      <c r="R99" s="1"/>
      <c r="S99" s="1"/>
    </row>
    <row r="100" spans="1:19" s="5" customFormat="1" ht="45.75" customHeight="1" x14ac:dyDescent="0.25">
      <c r="A100" s="3" t="s">
        <v>47</v>
      </c>
      <c r="B100" s="3" t="s">
        <v>475</v>
      </c>
      <c r="C100" s="23"/>
      <c r="D100" s="4"/>
      <c r="E100" s="4"/>
      <c r="F100" s="4"/>
      <c r="G100" s="22"/>
      <c r="H100" s="20">
        <f>H101</f>
        <v>0</v>
      </c>
      <c r="I100" s="20">
        <f t="shared" ref="I100:O100" si="34">I101</f>
        <v>0</v>
      </c>
      <c r="J100" s="20">
        <f t="shared" si="34"/>
        <v>0</v>
      </c>
      <c r="K100" s="20">
        <f t="shared" si="34"/>
        <v>0</v>
      </c>
      <c r="L100" s="20">
        <f t="shared" si="34"/>
        <v>0</v>
      </c>
      <c r="M100" s="20">
        <f t="shared" si="34"/>
        <v>0</v>
      </c>
      <c r="N100" s="20">
        <f t="shared" si="34"/>
        <v>611100</v>
      </c>
      <c r="O100" s="20">
        <f t="shared" si="34"/>
        <v>611100</v>
      </c>
      <c r="P100" s="22"/>
      <c r="Q100" s="1"/>
      <c r="R100" s="1"/>
      <c r="S100" s="1"/>
    </row>
    <row r="101" spans="1:19" s="5" customFormat="1" ht="35.25" customHeight="1" x14ac:dyDescent="0.25">
      <c r="A101" s="3"/>
      <c r="B101" s="3"/>
      <c r="C101" s="23" t="s">
        <v>27</v>
      </c>
      <c r="D101" s="4" t="s">
        <v>26</v>
      </c>
      <c r="E101" s="4" t="s">
        <v>19</v>
      </c>
      <c r="F101" s="4" t="s">
        <v>460</v>
      </c>
      <c r="G101" s="22">
        <v>244</v>
      </c>
      <c r="H101" s="20">
        <v>0</v>
      </c>
      <c r="I101" s="20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611100</v>
      </c>
      <c r="O101" s="13">
        <v>611100</v>
      </c>
      <c r="P101" s="22"/>
      <c r="Q101" s="1"/>
      <c r="R101" s="1"/>
      <c r="S101" s="1"/>
    </row>
    <row r="102" spans="1:19" s="5" customFormat="1" ht="36" x14ac:dyDescent="0.25">
      <c r="A102" s="9" t="s">
        <v>17</v>
      </c>
      <c r="B102" s="18" t="s">
        <v>31</v>
      </c>
      <c r="C102" s="23"/>
      <c r="D102" s="4"/>
      <c r="E102" s="4"/>
      <c r="F102" s="4"/>
      <c r="G102" s="22"/>
      <c r="H102" s="20">
        <f>'прилож 11 на 2023 год (годовая)'!L86</f>
        <v>12764562.810000001</v>
      </c>
      <c r="I102" s="31">
        <f>'прилож 11 на 2023 год (годовая)'!M86</f>
        <v>12761375.99</v>
      </c>
      <c r="J102" s="31">
        <f t="shared" ref="J102:O102" si="35">J104+J107+J113+J131+J134+J137+J140+J149+J152+J155+J159+J143+J146+J168+J171+J174+J121+J183+J110+J201+J118+J124+J128</f>
        <v>3337116.7</v>
      </c>
      <c r="K102" s="31">
        <f t="shared" si="35"/>
        <v>2221281.7000000002</v>
      </c>
      <c r="L102" s="31">
        <f t="shared" si="35"/>
        <v>0</v>
      </c>
      <c r="M102" s="31">
        <f t="shared" si="35"/>
        <v>0</v>
      </c>
      <c r="N102" s="31">
        <f t="shared" si="35"/>
        <v>5343070</v>
      </c>
      <c r="O102" s="31">
        <f t="shared" si="35"/>
        <v>5343070</v>
      </c>
      <c r="P102" s="20"/>
      <c r="Q102" s="1"/>
      <c r="R102" s="1"/>
      <c r="S102" s="1"/>
    </row>
    <row r="103" spans="1:19" s="5" customFormat="1" ht="31.5" x14ac:dyDescent="0.25">
      <c r="A103" s="3"/>
      <c r="B103" s="3"/>
      <c r="C103" s="23" t="s">
        <v>27</v>
      </c>
      <c r="D103" s="4" t="s">
        <v>26</v>
      </c>
      <c r="E103" s="4"/>
      <c r="F103" s="4"/>
      <c r="G103" s="22"/>
      <c r="H103" s="20">
        <f>'прилож 11 на 2023 год (годовая)'!L87</f>
        <v>12764562.810000001</v>
      </c>
      <c r="I103" s="20">
        <f>'прилож 11 на 2023 год (годовая)'!M87</f>
        <v>12761375.99</v>
      </c>
      <c r="J103" s="13">
        <v>0</v>
      </c>
      <c r="K103" s="13">
        <v>0</v>
      </c>
      <c r="L103" s="13">
        <f>L106+L109+L133+L136+L139+L142+L151+L154+L157+L161+L145+L148+L170+L173+L176+L179+L123+L185+L112+L120+L203+L155+L114</f>
        <v>0</v>
      </c>
      <c r="M103" s="13">
        <f>M106+M109+M133+M136+M139+M142+M151+M154+M157+M161+M145+M148+M170+M173+M176+M179+M123+M185+M112+M120+M203+M155+M114</f>
        <v>0</v>
      </c>
      <c r="N103" s="13">
        <f>N106+N109+N133+N136+N139+N142+N151+N154+N157+N161+N145+N148+N170+N173+N176+N179+N123+N185+N112+N120+N203</f>
        <v>3843070</v>
      </c>
      <c r="O103" s="13">
        <f>O106+O109+O133+O136+O139+O142+O151+O154+O157+O161+O145+O148+O170+O173+O176+O179+O123+O185+O112+O120+O203</f>
        <v>3843070</v>
      </c>
      <c r="P103" s="22"/>
      <c r="Q103" s="1"/>
      <c r="R103" s="1"/>
      <c r="S103" s="1"/>
    </row>
    <row r="104" spans="1:19" s="5" customFormat="1" ht="73.5" x14ac:dyDescent="0.25">
      <c r="A104" s="8" t="s">
        <v>68</v>
      </c>
      <c r="B104" s="9" t="s">
        <v>443</v>
      </c>
      <c r="C104" s="26"/>
      <c r="D104" s="27"/>
      <c r="E104" s="27"/>
      <c r="F104" s="27"/>
      <c r="G104" s="28"/>
      <c r="H104" s="20">
        <f>'прилож 11 на 2023 год (годовая)'!L88</f>
        <v>1420410.66</v>
      </c>
      <c r="I104" s="20">
        <f>'прилож 11 на 2023 год (годовая)'!M88</f>
        <v>1420410.66</v>
      </c>
      <c r="J104" s="20">
        <f t="shared" ref="J104:O105" si="36">J105</f>
        <v>724890.5</v>
      </c>
      <c r="K104" s="20">
        <f t="shared" si="36"/>
        <v>724890.5</v>
      </c>
      <c r="L104" s="20">
        <v>0</v>
      </c>
      <c r="M104" s="20">
        <v>0</v>
      </c>
      <c r="N104" s="20">
        <f t="shared" si="36"/>
        <v>3308900</v>
      </c>
      <c r="O104" s="20">
        <f t="shared" si="36"/>
        <v>3308900</v>
      </c>
      <c r="P104" s="28"/>
      <c r="Q104" s="1"/>
      <c r="R104" s="1"/>
      <c r="S104" s="1"/>
    </row>
    <row r="105" spans="1:19" s="5" customFormat="1" ht="31.5" x14ac:dyDescent="0.25">
      <c r="A105" s="8"/>
      <c r="B105" s="8"/>
      <c r="C105" s="23" t="s">
        <v>27</v>
      </c>
      <c r="D105" s="4" t="s">
        <v>26</v>
      </c>
      <c r="E105" s="4"/>
      <c r="F105" s="4"/>
      <c r="G105" s="22"/>
      <c r="H105" s="20">
        <f>'прилож 11 на 2023 год (годовая)'!L89</f>
        <v>1420410.66</v>
      </c>
      <c r="I105" s="20">
        <f>'прилож 11 на 2023 год (годовая)'!M89</f>
        <v>1420410.66</v>
      </c>
      <c r="J105" s="13">
        <f t="shared" si="36"/>
        <v>724890.5</v>
      </c>
      <c r="K105" s="13">
        <f t="shared" si="36"/>
        <v>724890.5</v>
      </c>
      <c r="L105" s="13">
        <v>0</v>
      </c>
      <c r="M105" s="13">
        <v>0</v>
      </c>
      <c r="N105" s="13">
        <f t="shared" si="36"/>
        <v>3308900</v>
      </c>
      <c r="O105" s="13">
        <f t="shared" si="36"/>
        <v>3308900</v>
      </c>
      <c r="P105" s="22"/>
      <c r="Q105" s="1"/>
      <c r="R105" s="1"/>
      <c r="S105" s="1"/>
    </row>
    <row r="106" spans="1:19" s="5" customFormat="1" ht="33" customHeight="1" x14ac:dyDescent="0.25">
      <c r="A106" s="3"/>
      <c r="B106" s="3"/>
      <c r="C106" s="23" t="s">
        <v>27</v>
      </c>
      <c r="D106" s="4" t="s">
        <v>26</v>
      </c>
      <c r="E106" s="4" t="s">
        <v>19</v>
      </c>
      <c r="F106" s="4" t="s">
        <v>179</v>
      </c>
      <c r="G106" s="22">
        <v>244</v>
      </c>
      <c r="H106" s="20">
        <f>'прилож 11 на 2023 год (годовая)'!L90</f>
        <v>1420410.66</v>
      </c>
      <c r="I106" s="20">
        <f>'прилож 11 на 2023 год (годовая)'!M90</f>
        <v>1420410.66</v>
      </c>
      <c r="J106" s="13">
        <f>17375.5+149294+107530+450691</f>
        <v>724890.5</v>
      </c>
      <c r="K106" s="13">
        <f>17375.5+149294+107530+450691</f>
        <v>724890.5</v>
      </c>
      <c r="L106" s="13">
        <v>0</v>
      </c>
      <c r="M106" s="13">
        <v>0</v>
      </c>
      <c r="N106" s="13">
        <f>250000+858900+150000+940000+1110000</f>
        <v>3308900</v>
      </c>
      <c r="O106" s="13">
        <f>250000+858900+150000+940000+1110000</f>
        <v>3308900</v>
      </c>
      <c r="P106" s="22"/>
      <c r="Q106" s="1"/>
      <c r="R106" s="1"/>
      <c r="S106" s="1"/>
    </row>
    <row r="107" spans="1:19" s="5" customFormat="1" ht="23.25" customHeight="1" x14ac:dyDescent="0.25">
      <c r="A107" s="8" t="s">
        <v>71</v>
      </c>
      <c r="B107" s="9" t="s">
        <v>476</v>
      </c>
      <c r="C107" s="26"/>
      <c r="D107" s="27"/>
      <c r="E107" s="27"/>
      <c r="F107" s="27"/>
      <c r="G107" s="28"/>
      <c r="H107" s="20">
        <f>'прилож 11 на 2023 год (годовая)'!L91</f>
        <v>388110.48</v>
      </c>
      <c r="I107" s="20">
        <f>'прилож 11 на 2023 год (годовая)'!M91</f>
        <v>388110.48</v>
      </c>
      <c r="J107" s="20">
        <f t="shared" ref="J107:O108" si="37">J108</f>
        <v>85210.2</v>
      </c>
      <c r="K107" s="20">
        <f t="shared" si="37"/>
        <v>85210.2</v>
      </c>
      <c r="L107" s="20">
        <v>0</v>
      </c>
      <c r="M107" s="20">
        <v>0</v>
      </c>
      <c r="N107" s="20">
        <f t="shared" si="37"/>
        <v>301000</v>
      </c>
      <c r="O107" s="20">
        <f t="shared" si="37"/>
        <v>301000</v>
      </c>
      <c r="P107" s="28"/>
      <c r="Q107" s="1"/>
      <c r="R107" s="1"/>
      <c r="S107" s="1"/>
    </row>
    <row r="108" spans="1:19" s="5" customFormat="1" ht="31.5" customHeight="1" x14ac:dyDescent="0.25">
      <c r="A108" s="3"/>
      <c r="B108" s="3"/>
      <c r="C108" s="23" t="s">
        <v>27</v>
      </c>
      <c r="D108" s="4" t="s">
        <v>26</v>
      </c>
      <c r="E108" s="4"/>
      <c r="F108" s="4"/>
      <c r="G108" s="22"/>
      <c r="H108" s="20">
        <f>'прилож 11 на 2023 год (годовая)'!L92</f>
        <v>388110.48</v>
      </c>
      <c r="I108" s="20">
        <f>'прилож 11 на 2023 год (годовая)'!M92</f>
        <v>388110.48</v>
      </c>
      <c r="J108" s="13">
        <f t="shared" si="37"/>
        <v>85210.2</v>
      </c>
      <c r="K108" s="13">
        <f t="shared" si="37"/>
        <v>85210.2</v>
      </c>
      <c r="L108" s="13">
        <v>0</v>
      </c>
      <c r="M108" s="13">
        <v>0</v>
      </c>
      <c r="N108" s="13">
        <f t="shared" si="37"/>
        <v>301000</v>
      </c>
      <c r="O108" s="13">
        <f t="shared" si="37"/>
        <v>301000</v>
      </c>
      <c r="P108" s="22"/>
      <c r="Q108" s="1"/>
      <c r="R108" s="1"/>
      <c r="S108" s="1"/>
    </row>
    <row r="109" spans="1:19" s="5" customFormat="1" ht="31.5" x14ac:dyDescent="0.25">
      <c r="A109" s="3"/>
      <c r="B109" s="3"/>
      <c r="C109" s="23" t="s">
        <v>27</v>
      </c>
      <c r="D109" s="4" t="s">
        <v>26</v>
      </c>
      <c r="E109" s="4" t="s">
        <v>19</v>
      </c>
      <c r="F109" s="4" t="s">
        <v>34</v>
      </c>
      <c r="G109" s="22">
        <v>244</v>
      </c>
      <c r="H109" s="20">
        <f>'прилож 11 на 2023 год (годовая)'!L93</f>
        <v>388110.48</v>
      </c>
      <c r="I109" s="20">
        <f>'прилож 11 на 2023 год (годовая)'!M93</f>
        <v>388110.48</v>
      </c>
      <c r="J109" s="13">
        <v>85210.2</v>
      </c>
      <c r="K109" s="25">
        <v>85210.2</v>
      </c>
      <c r="L109" s="13">
        <v>0</v>
      </c>
      <c r="M109" s="13">
        <v>0</v>
      </c>
      <c r="N109" s="13">
        <v>301000</v>
      </c>
      <c r="O109" s="13">
        <v>301000</v>
      </c>
      <c r="P109" s="22"/>
      <c r="Q109" s="1"/>
      <c r="R109" s="1"/>
      <c r="S109" s="1"/>
    </row>
    <row r="110" spans="1:19" s="5" customFormat="1" ht="21" customHeight="1" x14ac:dyDescent="0.25">
      <c r="A110" s="8" t="s">
        <v>47</v>
      </c>
      <c r="B110" s="9" t="s">
        <v>477</v>
      </c>
      <c r="C110" s="26"/>
      <c r="D110" s="27"/>
      <c r="E110" s="27"/>
      <c r="F110" s="27"/>
      <c r="G110" s="28"/>
      <c r="H110" s="20">
        <f>'прилож 11 на 2023 год (годовая)'!L146</f>
        <v>0</v>
      </c>
      <c r="I110" s="20">
        <f>'прилож 11 на 2023 год (годовая)'!M146</f>
        <v>0</v>
      </c>
      <c r="J110" s="20">
        <f t="shared" ref="J110:O111" si="38">J111</f>
        <v>0</v>
      </c>
      <c r="K110" s="20">
        <f t="shared" si="38"/>
        <v>0</v>
      </c>
      <c r="L110" s="20">
        <f t="shared" si="38"/>
        <v>0</v>
      </c>
      <c r="M110" s="20">
        <f t="shared" si="38"/>
        <v>0</v>
      </c>
      <c r="N110" s="20">
        <f t="shared" si="38"/>
        <v>0</v>
      </c>
      <c r="O110" s="20">
        <f t="shared" si="38"/>
        <v>0</v>
      </c>
      <c r="P110" s="22"/>
      <c r="Q110" s="1"/>
      <c r="R110" s="1"/>
      <c r="S110" s="1"/>
    </row>
    <row r="111" spans="1:19" s="5" customFormat="1" ht="30.75" customHeight="1" x14ac:dyDescent="0.25">
      <c r="A111" s="8"/>
      <c r="B111" s="8"/>
      <c r="C111" s="23" t="s">
        <v>27</v>
      </c>
      <c r="D111" s="4" t="s">
        <v>26</v>
      </c>
      <c r="E111" s="4"/>
      <c r="F111" s="4"/>
      <c r="G111" s="22"/>
      <c r="H111" s="20">
        <f>'прилож 11 на 2023 год (годовая)'!L147</f>
        <v>0</v>
      </c>
      <c r="I111" s="20">
        <f>'прилож 11 на 2023 год (годовая)'!M147</f>
        <v>0</v>
      </c>
      <c r="J111" s="13">
        <f t="shared" si="38"/>
        <v>0</v>
      </c>
      <c r="K111" s="13">
        <f t="shared" si="38"/>
        <v>0</v>
      </c>
      <c r="L111" s="13">
        <f t="shared" si="38"/>
        <v>0</v>
      </c>
      <c r="M111" s="13">
        <f t="shared" si="38"/>
        <v>0</v>
      </c>
      <c r="N111" s="13">
        <f t="shared" si="38"/>
        <v>0</v>
      </c>
      <c r="O111" s="13">
        <f t="shared" si="38"/>
        <v>0</v>
      </c>
      <c r="P111" s="22"/>
      <c r="Q111" s="1"/>
      <c r="R111" s="1"/>
      <c r="S111" s="1"/>
    </row>
    <row r="112" spans="1:19" s="5" customFormat="1" ht="30.75" customHeight="1" x14ac:dyDescent="0.25">
      <c r="A112" s="3"/>
      <c r="B112" s="3"/>
      <c r="C112" s="23" t="s">
        <v>27</v>
      </c>
      <c r="D112" s="4" t="s">
        <v>26</v>
      </c>
      <c r="E112" s="4" t="s">
        <v>19</v>
      </c>
      <c r="F112" s="4" t="s">
        <v>311</v>
      </c>
      <c r="G112" s="22">
        <v>244</v>
      </c>
      <c r="H112" s="20">
        <f>'прилож 11 на 2023 год (годовая)'!L148</f>
        <v>0</v>
      </c>
      <c r="I112" s="20">
        <f>'прилож 11 на 2023 год (годовая)'!M148</f>
        <v>0</v>
      </c>
      <c r="J112" s="13">
        <v>0</v>
      </c>
      <c r="K112" s="13">
        <v>0</v>
      </c>
      <c r="L112" s="13">
        <v>0</v>
      </c>
      <c r="M112" s="13">
        <v>0</v>
      </c>
      <c r="N112" s="13">
        <v>0</v>
      </c>
      <c r="O112" s="13">
        <v>0</v>
      </c>
      <c r="P112" s="22"/>
      <c r="Q112" s="1"/>
      <c r="R112" s="1"/>
      <c r="S112" s="1"/>
    </row>
    <row r="113" spans="1:20" s="5" customFormat="1" ht="48" customHeight="1" x14ac:dyDescent="0.25">
      <c r="A113" s="8" t="s">
        <v>424</v>
      </c>
      <c r="B113" s="29" t="s">
        <v>449</v>
      </c>
      <c r="C113" s="26"/>
      <c r="D113" s="27"/>
      <c r="E113" s="27"/>
      <c r="F113" s="27"/>
      <c r="G113" s="28"/>
      <c r="H113" s="20">
        <f>'прилож 11 на 2023 год (годовая)'!L94</f>
        <v>877560</v>
      </c>
      <c r="I113" s="20">
        <f>'прилож 11 на 2023 год (годовая)'!M94</f>
        <v>877560</v>
      </c>
      <c r="J113" s="20">
        <f t="shared" ref="J113:O113" si="39">J114</f>
        <v>0</v>
      </c>
      <c r="K113" s="20">
        <f t="shared" si="39"/>
        <v>0</v>
      </c>
      <c r="L113" s="20">
        <f t="shared" si="39"/>
        <v>0</v>
      </c>
      <c r="M113" s="20">
        <f t="shared" si="39"/>
        <v>0</v>
      </c>
      <c r="N113" s="20">
        <f t="shared" si="39"/>
        <v>0</v>
      </c>
      <c r="O113" s="20">
        <f t="shared" si="39"/>
        <v>0</v>
      </c>
      <c r="P113" s="28"/>
      <c r="Q113" s="1"/>
      <c r="R113" s="1"/>
      <c r="S113" s="1"/>
    </row>
    <row r="114" spans="1:20" s="5" customFormat="1" ht="32.25" customHeight="1" x14ac:dyDescent="0.25">
      <c r="A114" s="3"/>
      <c r="B114" s="3"/>
      <c r="C114" s="23" t="s">
        <v>27</v>
      </c>
      <c r="D114" s="4" t="s">
        <v>26</v>
      </c>
      <c r="E114" s="4"/>
      <c r="F114" s="4"/>
      <c r="G114" s="22"/>
      <c r="H114" s="20">
        <f>'прилож 11 на 2023 год (годовая)'!L95</f>
        <v>877560</v>
      </c>
      <c r="I114" s="20">
        <f>'прилож 11 на 2023 год (годовая)'!M95</f>
        <v>877560</v>
      </c>
      <c r="J114" s="13">
        <f t="shared" ref="J114:O114" si="40">J117</f>
        <v>0</v>
      </c>
      <c r="K114" s="13">
        <f t="shared" si="40"/>
        <v>0</v>
      </c>
      <c r="L114" s="13">
        <f t="shared" si="40"/>
        <v>0</v>
      </c>
      <c r="M114" s="13">
        <f t="shared" si="40"/>
        <v>0</v>
      </c>
      <c r="N114" s="13">
        <f t="shared" si="40"/>
        <v>0</v>
      </c>
      <c r="O114" s="13">
        <f t="shared" si="40"/>
        <v>0</v>
      </c>
      <c r="P114" s="22"/>
      <c r="Q114" s="1"/>
      <c r="R114" s="1"/>
      <c r="S114" s="1"/>
    </row>
    <row r="115" spans="1:20" s="5" customFormat="1" ht="32.25" hidden="1" customHeight="1" x14ac:dyDescent="0.25">
      <c r="A115" s="3"/>
      <c r="B115" s="3"/>
      <c r="C115" s="23"/>
      <c r="D115" s="4"/>
      <c r="E115" s="4"/>
      <c r="F115" s="4"/>
      <c r="G115" s="22"/>
      <c r="H115" s="20"/>
      <c r="I115" s="20"/>
      <c r="J115" s="13"/>
      <c r="K115" s="13"/>
      <c r="L115" s="13"/>
      <c r="M115" s="13"/>
      <c r="N115" s="13"/>
      <c r="O115" s="13"/>
      <c r="P115" s="22"/>
      <c r="Q115" s="1"/>
      <c r="R115" s="1"/>
      <c r="S115" s="1"/>
    </row>
    <row r="116" spans="1:20" s="5" customFormat="1" ht="32.25" hidden="1" customHeight="1" x14ac:dyDescent="0.25">
      <c r="A116" s="3"/>
      <c r="B116" s="3"/>
      <c r="C116" s="23"/>
      <c r="D116" s="4"/>
      <c r="E116" s="4"/>
      <c r="F116" s="4"/>
      <c r="G116" s="22"/>
      <c r="H116" s="20"/>
      <c r="I116" s="20"/>
      <c r="J116" s="13"/>
      <c r="K116" s="13"/>
      <c r="L116" s="13"/>
      <c r="M116" s="13"/>
      <c r="N116" s="13"/>
      <c r="O116" s="13"/>
      <c r="P116" s="22"/>
      <c r="Q116" s="1"/>
      <c r="R116" s="1"/>
      <c r="S116" s="1"/>
    </row>
    <row r="117" spans="1:20" s="5" customFormat="1" ht="33" customHeight="1" x14ac:dyDescent="0.25">
      <c r="A117" s="3"/>
      <c r="B117" s="3"/>
      <c r="C117" s="23" t="s">
        <v>27</v>
      </c>
      <c r="D117" s="4" t="s">
        <v>26</v>
      </c>
      <c r="E117" s="4" t="s">
        <v>19</v>
      </c>
      <c r="F117" s="4" t="s">
        <v>42</v>
      </c>
      <c r="G117" s="22">
        <v>244</v>
      </c>
      <c r="H117" s="20">
        <f>'прилож 11 на 2023 год (годовая)'!L96</f>
        <v>877560</v>
      </c>
      <c r="I117" s="20">
        <f>'прилож 11 на 2023 год (годовая)'!M96</f>
        <v>877560</v>
      </c>
      <c r="J117" s="13">
        <v>0</v>
      </c>
      <c r="K117" s="13">
        <v>0</v>
      </c>
      <c r="L117" s="13">
        <v>0</v>
      </c>
      <c r="M117" s="13">
        <v>0</v>
      </c>
      <c r="N117" s="13">
        <v>0</v>
      </c>
      <c r="O117" s="13">
        <v>0</v>
      </c>
      <c r="P117" s="22"/>
      <c r="Q117" s="1"/>
      <c r="R117" s="1"/>
      <c r="S117" s="1"/>
    </row>
    <row r="118" spans="1:20" ht="36" customHeight="1" x14ac:dyDescent="0.25">
      <c r="A118" s="33" t="s">
        <v>49</v>
      </c>
      <c r="B118" s="34" t="s">
        <v>478</v>
      </c>
      <c r="C118" s="35"/>
      <c r="D118" s="36"/>
      <c r="E118" s="36"/>
      <c r="F118" s="36"/>
      <c r="G118" s="37"/>
      <c r="H118" s="31">
        <f>'прилож 11 на 2023 год (годовая)'!L149</f>
        <v>0</v>
      </c>
      <c r="I118" s="31">
        <f>'прилож 11 на 2023 год (годовая)'!M149</f>
        <v>0</v>
      </c>
      <c r="J118" s="31">
        <f t="shared" ref="J118:O119" si="41">J119</f>
        <v>80100</v>
      </c>
      <c r="K118" s="31">
        <f t="shared" si="41"/>
        <v>80100</v>
      </c>
      <c r="L118" s="31">
        <f t="shared" si="41"/>
        <v>0</v>
      </c>
      <c r="M118" s="31">
        <f t="shared" si="41"/>
        <v>0</v>
      </c>
      <c r="N118" s="31">
        <f t="shared" si="41"/>
        <v>0</v>
      </c>
      <c r="O118" s="31">
        <f t="shared" si="41"/>
        <v>0</v>
      </c>
      <c r="P118" s="37"/>
    </row>
    <row r="119" spans="1:20" ht="30.75" customHeight="1" x14ac:dyDescent="0.25">
      <c r="A119" s="40"/>
      <c r="B119" s="40"/>
      <c r="C119" s="41" t="s">
        <v>27</v>
      </c>
      <c r="D119" s="42" t="s">
        <v>26</v>
      </c>
      <c r="E119" s="42"/>
      <c r="F119" s="42"/>
      <c r="G119" s="38"/>
      <c r="H119" s="31">
        <f>'прилож 11 на 2023 год (годовая)'!L150</f>
        <v>0</v>
      </c>
      <c r="I119" s="31">
        <f>'прилож 11 на 2023 год (годовая)'!M150</f>
        <v>0</v>
      </c>
      <c r="J119" s="43">
        <f t="shared" si="41"/>
        <v>80100</v>
      </c>
      <c r="K119" s="43">
        <f t="shared" si="41"/>
        <v>80100</v>
      </c>
      <c r="L119" s="43">
        <f t="shared" si="41"/>
        <v>0</v>
      </c>
      <c r="M119" s="43">
        <f t="shared" si="41"/>
        <v>0</v>
      </c>
      <c r="N119" s="43">
        <f t="shared" si="41"/>
        <v>0</v>
      </c>
      <c r="O119" s="43">
        <f t="shared" si="41"/>
        <v>0</v>
      </c>
      <c r="P119" s="38"/>
    </row>
    <row r="120" spans="1:20" ht="30.75" customHeight="1" x14ac:dyDescent="0.25">
      <c r="A120" s="40"/>
      <c r="B120" s="40"/>
      <c r="C120" s="41" t="s">
        <v>27</v>
      </c>
      <c r="D120" s="42" t="s">
        <v>26</v>
      </c>
      <c r="E120" s="42" t="s">
        <v>19</v>
      </c>
      <c r="F120" s="42" t="s">
        <v>462</v>
      </c>
      <c r="G120" s="38">
        <v>244</v>
      </c>
      <c r="H120" s="31">
        <f>'прилож 11 на 2023 год (годовая)'!L151</f>
        <v>0</v>
      </c>
      <c r="I120" s="31">
        <f>'прилож 11 на 2023 год (годовая)'!M151</f>
        <v>0</v>
      </c>
      <c r="J120" s="43">
        <v>80100</v>
      </c>
      <c r="K120" s="43">
        <v>80100</v>
      </c>
      <c r="L120" s="43">
        <v>0</v>
      </c>
      <c r="M120" s="43">
        <v>0</v>
      </c>
      <c r="N120" s="43">
        <v>0</v>
      </c>
      <c r="O120" s="43">
        <v>0</v>
      </c>
      <c r="P120" s="38"/>
    </row>
    <row r="121" spans="1:20" ht="33" customHeight="1" x14ac:dyDescent="0.25">
      <c r="A121" s="33"/>
      <c r="B121" s="44"/>
      <c r="C121" s="41" t="s">
        <v>27</v>
      </c>
      <c r="D121" s="36"/>
      <c r="E121" s="36"/>
      <c r="F121" s="36"/>
      <c r="G121" s="37"/>
      <c r="H121" s="31">
        <f>'прилож 11 на 2023 год (годовая)'!L140</f>
        <v>0</v>
      </c>
      <c r="I121" s="31">
        <f>'прилож 11 на 2023 год (годовая)'!M140</f>
        <v>0</v>
      </c>
      <c r="J121" s="31">
        <f t="shared" ref="J121:O121" si="42">J122</f>
        <v>133081</v>
      </c>
      <c r="K121" s="31">
        <f t="shared" si="42"/>
        <v>133081</v>
      </c>
      <c r="L121" s="31">
        <f t="shared" si="42"/>
        <v>0</v>
      </c>
      <c r="M121" s="31">
        <f t="shared" si="42"/>
        <v>0</v>
      </c>
      <c r="N121" s="31">
        <f t="shared" si="42"/>
        <v>233170</v>
      </c>
      <c r="O121" s="31">
        <f t="shared" si="42"/>
        <v>233170</v>
      </c>
      <c r="P121" s="37"/>
    </row>
    <row r="122" spans="1:20" ht="30.75" customHeight="1" x14ac:dyDescent="0.25">
      <c r="A122" s="40"/>
      <c r="B122" s="33"/>
      <c r="C122" s="41" t="s">
        <v>27</v>
      </c>
      <c r="D122" s="42" t="s">
        <v>26</v>
      </c>
      <c r="E122" s="42"/>
      <c r="F122" s="42"/>
      <c r="G122" s="38"/>
      <c r="H122" s="31">
        <f>'прилож 11 на 2023 год (годовая)'!L141</f>
        <v>0</v>
      </c>
      <c r="I122" s="31">
        <f>'прилож 11 на 2023 год (годовая)'!M141</f>
        <v>0</v>
      </c>
      <c r="J122" s="43">
        <f t="shared" ref="J122:O122" si="43">J123</f>
        <v>133081</v>
      </c>
      <c r="K122" s="43">
        <f t="shared" si="43"/>
        <v>133081</v>
      </c>
      <c r="L122" s="43">
        <f t="shared" si="43"/>
        <v>0</v>
      </c>
      <c r="M122" s="43">
        <f t="shared" si="43"/>
        <v>0</v>
      </c>
      <c r="N122" s="43">
        <f t="shared" si="43"/>
        <v>233170</v>
      </c>
      <c r="O122" s="43">
        <f t="shared" si="43"/>
        <v>233170</v>
      </c>
      <c r="P122" s="38"/>
    </row>
    <row r="123" spans="1:20" ht="30.75" customHeight="1" x14ac:dyDescent="0.25">
      <c r="A123" s="40"/>
      <c r="B123" s="40"/>
      <c r="C123" s="41" t="s">
        <v>27</v>
      </c>
      <c r="D123" s="42" t="s">
        <v>26</v>
      </c>
      <c r="E123" s="42" t="s">
        <v>19</v>
      </c>
      <c r="F123" s="42" t="s">
        <v>35</v>
      </c>
      <c r="G123" s="38">
        <v>244</v>
      </c>
      <c r="H123" s="31">
        <f>'прилож 11 на 2023 год (годовая)'!L142</f>
        <v>0</v>
      </c>
      <c r="I123" s="31">
        <f>'прилож 11 на 2023 год (годовая)'!M142</f>
        <v>0</v>
      </c>
      <c r="J123" s="43">
        <f>9700+36388+86993</f>
        <v>133081</v>
      </c>
      <c r="K123" s="43">
        <f>9700+36388+86993</f>
        <v>133081</v>
      </c>
      <c r="L123" s="43">
        <v>0</v>
      </c>
      <c r="M123" s="43">
        <v>0</v>
      </c>
      <c r="N123" s="43">
        <f>200000+33170</f>
        <v>233170</v>
      </c>
      <c r="O123" s="43">
        <f>200000+33170</f>
        <v>233170</v>
      </c>
      <c r="P123" s="38"/>
    </row>
    <row r="124" spans="1:20" ht="33.75" customHeight="1" x14ac:dyDescent="0.25">
      <c r="A124" s="33" t="s">
        <v>51</v>
      </c>
      <c r="B124" s="44" t="s">
        <v>463</v>
      </c>
      <c r="C124" s="35"/>
      <c r="D124" s="36"/>
      <c r="E124" s="36"/>
      <c r="F124" s="36"/>
      <c r="G124" s="37"/>
      <c r="H124" s="31">
        <f>'прилож 11 на 2023 год (годовая)'!L152</f>
        <v>0</v>
      </c>
      <c r="I124" s="31">
        <f>'прилож 11 на 2023 год (годовая)'!M152</f>
        <v>0</v>
      </c>
      <c r="J124" s="31">
        <f>J125</f>
        <v>0</v>
      </c>
      <c r="K124" s="31">
        <f t="shared" ref="K124:O124" si="44">K125</f>
        <v>0</v>
      </c>
      <c r="L124" s="31">
        <f t="shared" si="44"/>
        <v>0</v>
      </c>
      <c r="M124" s="31">
        <f t="shared" si="44"/>
        <v>0</v>
      </c>
      <c r="N124" s="31">
        <f t="shared" si="44"/>
        <v>1500000</v>
      </c>
      <c r="O124" s="31">
        <f t="shared" si="44"/>
        <v>1500000</v>
      </c>
      <c r="P124" s="38"/>
    </row>
    <row r="125" spans="1:20" ht="29.25" customHeight="1" x14ac:dyDescent="0.25">
      <c r="A125" s="33"/>
      <c r="B125" s="33"/>
      <c r="C125" s="41" t="s">
        <v>27</v>
      </c>
      <c r="D125" s="42" t="s">
        <v>26</v>
      </c>
      <c r="E125" s="42" t="s">
        <v>19</v>
      </c>
      <c r="F125" s="42"/>
      <c r="G125" s="38"/>
      <c r="H125" s="31">
        <f>'прилож 11 на 2023 год (годовая)'!L153</f>
        <v>0</v>
      </c>
      <c r="I125" s="31">
        <f>'прилож 11 на 2023 год (годовая)'!M153</f>
        <v>0</v>
      </c>
      <c r="J125" s="43">
        <f>J126+J127</f>
        <v>0</v>
      </c>
      <c r="K125" s="43">
        <f t="shared" ref="K125:O125" si="45">K126+K127</f>
        <v>0</v>
      </c>
      <c r="L125" s="43">
        <f t="shared" si="45"/>
        <v>0</v>
      </c>
      <c r="M125" s="43">
        <f t="shared" si="45"/>
        <v>0</v>
      </c>
      <c r="N125" s="43">
        <f t="shared" si="45"/>
        <v>1500000</v>
      </c>
      <c r="O125" s="43">
        <f t="shared" si="45"/>
        <v>1500000</v>
      </c>
      <c r="P125" s="38"/>
    </row>
    <row r="126" spans="1:20" ht="30.75" customHeight="1" x14ac:dyDescent="0.25">
      <c r="A126" s="40"/>
      <c r="B126" s="40"/>
      <c r="C126" s="41" t="s">
        <v>27</v>
      </c>
      <c r="D126" s="42" t="s">
        <v>26</v>
      </c>
      <c r="E126" s="42" t="s">
        <v>19</v>
      </c>
      <c r="F126" s="42" t="s">
        <v>464</v>
      </c>
      <c r="G126" s="38">
        <v>244</v>
      </c>
      <c r="H126" s="31">
        <f>'прилож 11 на 2023 год (годовая)'!L154</f>
        <v>0</v>
      </c>
      <c r="I126" s="31">
        <f>'прилож 11 на 2023 год (годовая)'!M154</f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1500000</v>
      </c>
      <c r="O126" s="43">
        <v>1500000</v>
      </c>
      <c r="P126" s="38"/>
      <c r="S126" s="39"/>
      <c r="T126" s="45"/>
    </row>
    <row r="127" spans="1:20" ht="28.5" customHeight="1" x14ac:dyDescent="0.25">
      <c r="A127" s="40"/>
      <c r="B127" s="40"/>
      <c r="C127" s="41" t="s">
        <v>27</v>
      </c>
      <c r="D127" s="42" t="s">
        <v>26</v>
      </c>
      <c r="E127" s="42" t="s">
        <v>19</v>
      </c>
      <c r="F127" s="42" t="s">
        <v>464</v>
      </c>
      <c r="G127" s="38">
        <v>243</v>
      </c>
      <c r="H127" s="31">
        <f>'прилож 11 на 2023 год (годовая)'!L155</f>
        <v>0</v>
      </c>
      <c r="I127" s="31">
        <f>'прилож 11 на 2023 год (годовая)'!M155</f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38"/>
    </row>
    <row r="128" spans="1:20" ht="40.5" customHeight="1" x14ac:dyDescent="0.25">
      <c r="A128" s="33" t="s">
        <v>53</v>
      </c>
      <c r="B128" s="34" t="s">
        <v>465</v>
      </c>
      <c r="C128" s="35"/>
      <c r="D128" s="36"/>
      <c r="E128" s="36"/>
      <c r="F128" s="36"/>
      <c r="G128" s="37"/>
      <c r="H128" s="31">
        <f>'прилож 11 на 2023 год (годовая)'!L156</f>
        <v>0</v>
      </c>
      <c r="I128" s="31">
        <f>'прилож 11 на 2023 год (годовая)'!M156</f>
        <v>0</v>
      </c>
      <c r="J128" s="31">
        <f>J129</f>
        <v>1198000</v>
      </c>
      <c r="K128" s="31">
        <f t="shared" ref="K128:O128" si="46">K129</f>
        <v>1198000</v>
      </c>
      <c r="L128" s="31">
        <f t="shared" si="46"/>
        <v>0</v>
      </c>
      <c r="M128" s="31">
        <f t="shared" si="46"/>
        <v>0</v>
      </c>
      <c r="N128" s="31">
        <f t="shared" si="46"/>
        <v>0</v>
      </c>
      <c r="O128" s="31">
        <f t="shared" si="46"/>
        <v>0</v>
      </c>
      <c r="P128" s="38"/>
      <c r="S128" s="39"/>
    </row>
    <row r="129" spans="1:16" ht="28.5" customHeight="1" x14ac:dyDescent="0.25">
      <c r="A129" s="40"/>
      <c r="B129" s="40"/>
      <c r="C129" s="41" t="s">
        <v>27</v>
      </c>
      <c r="D129" s="42" t="s">
        <v>26</v>
      </c>
      <c r="E129" s="42" t="s">
        <v>19</v>
      </c>
      <c r="F129" s="42" t="s">
        <v>466</v>
      </c>
      <c r="G129" s="38">
        <v>244</v>
      </c>
      <c r="H129" s="31">
        <f>'прилож 11 на 2023 год (годовая)'!L157</f>
        <v>0</v>
      </c>
      <c r="I129" s="31">
        <f>'прилож 11 на 2023 год (годовая)'!M157</f>
        <v>0</v>
      </c>
      <c r="J129" s="43">
        <v>1198000</v>
      </c>
      <c r="K129" s="43">
        <v>1198000</v>
      </c>
      <c r="L129" s="43">
        <v>0</v>
      </c>
      <c r="M129" s="43">
        <v>0</v>
      </c>
      <c r="N129" s="43">
        <v>0</v>
      </c>
      <c r="O129" s="43">
        <v>0</v>
      </c>
      <c r="P129" s="38"/>
    </row>
    <row r="130" spans="1:16" ht="28.5" hidden="1" customHeight="1" x14ac:dyDescent="0.25">
      <c r="A130" s="40"/>
      <c r="B130" s="40"/>
      <c r="C130" s="41"/>
      <c r="D130" s="42"/>
      <c r="E130" s="42"/>
      <c r="F130" s="42"/>
      <c r="G130" s="38"/>
      <c r="H130" s="31"/>
      <c r="I130" s="31"/>
      <c r="J130" s="43"/>
      <c r="K130" s="43"/>
      <c r="L130" s="43"/>
      <c r="M130" s="43"/>
      <c r="N130" s="43"/>
      <c r="O130" s="43"/>
      <c r="P130" s="38"/>
    </row>
    <row r="131" spans="1:16" ht="63" customHeight="1" x14ac:dyDescent="0.25">
      <c r="A131" s="33" t="s">
        <v>55</v>
      </c>
      <c r="B131" s="34" t="s">
        <v>479</v>
      </c>
      <c r="C131" s="35"/>
      <c r="D131" s="36"/>
      <c r="E131" s="36"/>
      <c r="F131" s="36"/>
      <c r="G131" s="37"/>
      <c r="H131" s="31">
        <f>'прилож 11 на 2023 год (годовая)'!L97</f>
        <v>749970.94</v>
      </c>
      <c r="I131" s="31">
        <f>'прилож 11 на 2023 год (годовая)'!M97</f>
        <v>748970.6</v>
      </c>
      <c r="J131" s="31">
        <f t="shared" ref="J131:O132" si="47">J132</f>
        <v>0</v>
      </c>
      <c r="K131" s="31">
        <f t="shared" si="47"/>
        <v>0</v>
      </c>
      <c r="L131" s="31">
        <f t="shared" si="47"/>
        <v>0</v>
      </c>
      <c r="M131" s="31">
        <f t="shared" si="47"/>
        <v>0</v>
      </c>
      <c r="N131" s="31">
        <f t="shared" si="47"/>
        <v>0</v>
      </c>
      <c r="O131" s="31">
        <f t="shared" si="47"/>
        <v>0</v>
      </c>
      <c r="P131" s="37"/>
    </row>
    <row r="132" spans="1:16" ht="31.5" customHeight="1" x14ac:dyDescent="0.25">
      <c r="A132" s="33"/>
      <c r="B132" s="40"/>
      <c r="C132" s="41" t="s">
        <v>27</v>
      </c>
      <c r="D132" s="42" t="s">
        <v>26</v>
      </c>
      <c r="E132" s="42"/>
      <c r="F132" s="42"/>
      <c r="G132" s="38"/>
      <c r="H132" s="31">
        <f>'прилож 11 на 2023 год (годовая)'!L98</f>
        <v>749970.94</v>
      </c>
      <c r="I132" s="31">
        <f>'прилож 11 на 2023 год (годовая)'!M98</f>
        <v>748970.6</v>
      </c>
      <c r="J132" s="43">
        <f t="shared" si="47"/>
        <v>0</v>
      </c>
      <c r="K132" s="43">
        <f t="shared" si="47"/>
        <v>0</v>
      </c>
      <c r="L132" s="43">
        <f t="shared" si="47"/>
        <v>0</v>
      </c>
      <c r="M132" s="43">
        <f t="shared" si="47"/>
        <v>0</v>
      </c>
      <c r="N132" s="43">
        <f t="shared" si="47"/>
        <v>0</v>
      </c>
      <c r="O132" s="43">
        <f t="shared" si="47"/>
        <v>0</v>
      </c>
      <c r="P132" s="38"/>
    </row>
    <row r="133" spans="1:16" ht="30.75" customHeight="1" x14ac:dyDescent="0.25">
      <c r="A133" s="40"/>
      <c r="B133" s="40"/>
      <c r="C133" s="41" t="s">
        <v>27</v>
      </c>
      <c r="D133" s="42" t="s">
        <v>26</v>
      </c>
      <c r="E133" s="42" t="s">
        <v>19</v>
      </c>
      <c r="F133" s="42" t="s">
        <v>89</v>
      </c>
      <c r="G133" s="38">
        <v>244</v>
      </c>
      <c r="H133" s="31">
        <f>'прилож 11 на 2023 год (годовая)'!L99</f>
        <v>749970.94</v>
      </c>
      <c r="I133" s="31">
        <f>'прилож 11 на 2023 год (годовая)'!M99</f>
        <v>748970.6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38"/>
    </row>
    <row r="134" spans="1:16" ht="62.25" customHeight="1" x14ac:dyDescent="0.25">
      <c r="A134" s="33" t="s">
        <v>57</v>
      </c>
      <c r="B134" s="34" t="s">
        <v>480</v>
      </c>
      <c r="C134" s="35"/>
      <c r="D134" s="36"/>
      <c r="E134" s="36"/>
      <c r="F134" s="36"/>
      <c r="G134" s="37"/>
      <c r="H134" s="31">
        <f>'прилож 11 на 2023 год (годовая)'!L100</f>
        <v>1724670.2</v>
      </c>
      <c r="I134" s="31">
        <f>'прилож 11 на 2023 год (годовая)'!M100</f>
        <v>1724670.2</v>
      </c>
      <c r="J134" s="31">
        <f t="shared" ref="J134:O135" si="48">J135</f>
        <v>159924</v>
      </c>
      <c r="K134" s="31">
        <f t="shared" si="48"/>
        <v>0</v>
      </c>
      <c r="L134" s="31">
        <f t="shared" si="48"/>
        <v>0</v>
      </c>
      <c r="M134" s="31">
        <f t="shared" si="48"/>
        <v>0</v>
      </c>
      <c r="N134" s="31">
        <f t="shared" si="48"/>
        <v>0</v>
      </c>
      <c r="O134" s="31">
        <f t="shared" si="48"/>
        <v>0</v>
      </c>
      <c r="P134" s="37"/>
    </row>
    <row r="135" spans="1:16" ht="32.25" customHeight="1" x14ac:dyDescent="0.25">
      <c r="A135" s="33"/>
      <c r="B135" s="40"/>
      <c r="C135" s="41" t="s">
        <v>27</v>
      </c>
      <c r="D135" s="42" t="s">
        <v>26</v>
      </c>
      <c r="E135" s="42"/>
      <c r="F135" s="42"/>
      <c r="G135" s="38"/>
      <c r="H135" s="31">
        <f>'прилож 11 на 2023 год (годовая)'!L101</f>
        <v>1724670.2</v>
      </c>
      <c r="I135" s="31">
        <f>'прилож 11 на 2023 год (годовая)'!M101</f>
        <v>1724670.2</v>
      </c>
      <c r="J135" s="43">
        <f t="shared" si="48"/>
        <v>159924</v>
      </c>
      <c r="K135" s="43">
        <f t="shared" si="48"/>
        <v>0</v>
      </c>
      <c r="L135" s="43">
        <f t="shared" si="48"/>
        <v>0</v>
      </c>
      <c r="M135" s="43">
        <f t="shared" si="48"/>
        <v>0</v>
      </c>
      <c r="N135" s="43">
        <f t="shared" si="48"/>
        <v>0</v>
      </c>
      <c r="O135" s="43">
        <f t="shared" si="48"/>
        <v>0</v>
      </c>
      <c r="P135" s="38"/>
    </row>
    <row r="136" spans="1:16" ht="31.5" customHeight="1" x14ac:dyDescent="0.25">
      <c r="A136" s="40"/>
      <c r="B136" s="40"/>
      <c r="C136" s="41" t="s">
        <v>27</v>
      </c>
      <c r="D136" s="42" t="s">
        <v>26</v>
      </c>
      <c r="E136" s="42" t="s">
        <v>19</v>
      </c>
      <c r="F136" s="42" t="s">
        <v>38</v>
      </c>
      <c r="G136" s="38">
        <v>244</v>
      </c>
      <c r="H136" s="31">
        <f>'прилож 11 на 2023 год (годовая)'!L102</f>
        <v>1724670.2</v>
      </c>
      <c r="I136" s="31">
        <f>'прилож 11 на 2023 год (годовая)'!M102</f>
        <v>1724670.2</v>
      </c>
      <c r="J136" s="43">
        <v>159924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38"/>
    </row>
    <row r="137" spans="1:16" ht="92.25" customHeight="1" x14ac:dyDescent="0.25">
      <c r="A137" s="46" t="s">
        <v>58</v>
      </c>
      <c r="B137" s="44" t="s">
        <v>481</v>
      </c>
      <c r="C137" s="35"/>
      <c r="D137" s="36"/>
      <c r="E137" s="36"/>
      <c r="F137" s="36"/>
      <c r="G137" s="37"/>
      <c r="H137" s="31">
        <f>'прилож 11 на 2023 год (годовая)'!L103</f>
        <v>1483048.8</v>
      </c>
      <c r="I137" s="31">
        <f>'прилож 11 на 2023 год (годовая)'!M103</f>
        <v>1483048.8</v>
      </c>
      <c r="J137" s="31">
        <f t="shared" ref="J137:O138" si="49">J138</f>
        <v>156029</v>
      </c>
      <c r="K137" s="31">
        <f t="shared" si="49"/>
        <v>0</v>
      </c>
      <c r="L137" s="31">
        <f t="shared" si="49"/>
        <v>0</v>
      </c>
      <c r="M137" s="31">
        <f t="shared" si="49"/>
        <v>0</v>
      </c>
      <c r="N137" s="31">
        <f t="shared" si="49"/>
        <v>0</v>
      </c>
      <c r="O137" s="31">
        <f t="shared" si="49"/>
        <v>0</v>
      </c>
      <c r="P137" s="37"/>
    </row>
    <row r="138" spans="1:16" ht="31.5" customHeight="1" x14ac:dyDescent="0.25">
      <c r="A138" s="40"/>
      <c r="B138" s="40"/>
      <c r="C138" s="41" t="s">
        <v>27</v>
      </c>
      <c r="D138" s="42" t="s">
        <v>26</v>
      </c>
      <c r="E138" s="42"/>
      <c r="F138" s="42"/>
      <c r="G138" s="38"/>
      <c r="H138" s="31">
        <f>'прилож 11 на 2023 год (годовая)'!L104</f>
        <v>1483048.8</v>
      </c>
      <c r="I138" s="31">
        <f>'прилож 11 на 2023 год (годовая)'!M104</f>
        <v>1483048.8</v>
      </c>
      <c r="J138" s="43">
        <f t="shared" si="49"/>
        <v>156029</v>
      </c>
      <c r="K138" s="43">
        <f t="shared" si="49"/>
        <v>0</v>
      </c>
      <c r="L138" s="43">
        <f t="shared" si="49"/>
        <v>0</v>
      </c>
      <c r="M138" s="43">
        <f t="shared" si="49"/>
        <v>0</v>
      </c>
      <c r="N138" s="43">
        <f t="shared" si="49"/>
        <v>0</v>
      </c>
      <c r="O138" s="43">
        <f t="shared" si="49"/>
        <v>0</v>
      </c>
      <c r="P138" s="38"/>
    </row>
    <row r="139" spans="1:16" ht="31.5" customHeight="1" x14ac:dyDescent="0.25">
      <c r="A139" s="40"/>
      <c r="B139" s="40"/>
      <c r="C139" s="41" t="s">
        <v>27</v>
      </c>
      <c r="D139" s="42" t="s">
        <v>26</v>
      </c>
      <c r="E139" s="42" t="s">
        <v>19</v>
      </c>
      <c r="F139" s="42" t="s">
        <v>39</v>
      </c>
      <c r="G139" s="38">
        <v>244</v>
      </c>
      <c r="H139" s="31">
        <f>'прилож 11 на 2023 год (годовая)'!L105</f>
        <v>1483048.8</v>
      </c>
      <c r="I139" s="31">
        <f>'прилож 11 на 2023 год (годовая)'!M105</f>
        <v>1483048.8</v>
      </c>
      <c r="J139" s="43">
        <v>156029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38"/>
    </row>
    <row r="140" spans="1:16" ht="79.5" customHeight="1" x14ac:dyDescent="0.25">
      <c r="A140" s="33" t="s">
        <v>59</v>
      </c>
      <c r="B140" s="44" t="s">
        <v>482</v>
      </c>
      <c r="C140" s="35"/>
      <c r="D140" s="36"/>
      <c r="E140" s="36"/>
      <c r="F140" s="36"/>
      <c r="G140" s="37"/>
      <c r="H140" s="31">
        <f>'прилож 11 на 2023 год (годовая)'!L106</f>
        <v>1724494.45</v>
      </c>
      <c r="I140" s="31">
        <f>'прилож 11 на 2023 год (годовая)'!M106</f>
        <v>1724494.45</v>
      </c>
      <c r="J140" s="31">
        <f t="shared" ref="J140:O141" si="50">J141</f>
        <v>171011</v>
      </c>
      <c r="K140" s="31">
        <f t="shared" si="50"/>
        <v>0</v>
      </c>
      <c r="L140" s="31">
        <f t="shared" si="50"/>
        <v>0</v>
      </c>
      <c r="M140" s="31">
        <f t="shared" si="50"/>
        <v>0</v>
      </c>
      <c r="N140" s="31">
        <f t="shared" si="50"/>
        <v>0</v>
      </c>
      <c r="O140" s="31">
        <f t="shared" si="50"/>
        <v>0</v>
      </c>
      <c r="P140" s="37"/>
    </row>
    <row r="141" spans="1:16" ht="30.75" customHeight="1" x14ac:dyDescent="0.25">
      <c r="A141" s="33"/>
      <c r="B141" s="33"/>
      <c r="C141" s="41" t="s">
        <v>27</v>
      </c>
      <c r="D141" s="42" t="s">
        <v>26</v>
      </c>
      <c r="E141" s="42"/>
      <c r="F141" s="42"/>
      <c r="G141" s="38"/>
      <c r="H141" s="31">
        <f>'прилож 11 на 2023 год (годовая)'!L107</f>
        <v>1724494.45</v>
      </c>
      <c r="I141" s="31">
        <f>'прилож 11 на 2023 год (годовая)'!M107</f>
        <v>1724494.45</v>
      </c>
      <c r="J141" s="43">
        <f t="shared" si="50"/>
        <v>171011</v>
      </c>
      <c r="K141" s="43">
        <f t="shared" si="50"/>
        <v>0</v>
      </c>
      <c r="L141" s="43">
        <f t="shared" si="50"/>
        <v>0</v>
      </c>
      <c r="M141" s="43">
        <f t="shared" si="50"/>
        <v>0</v>
      </c>
      <c r="N141" s="43">
        <f t="shared" si="50"/>
        <v>0</v>
      </c>
      <c r="O141" s="43">
        <f t="shared" si="50"/>
        <v>0</v>
      </c>
      <c r="P141" s="38"/>
    </row>
    <row r="142" spans="1:16" ht="33" customHeight="1" x14ac:dyDescent="0.25">
      <c r="A142" s="40"/>
      <c r="B142" s="40"/>
      <c r="C142" s="41" t="s">
        <v>27</v>
      </c>
      <c r="D142" s="42" t="s">
        <v>26</v>
      </c>
      <c r="E142" s="42" t="s">
        <v>19</v>
      </c>
      <c r="F142" s="42" t="s">
        <v>40</v>
      </c>
      <c r="G142" s="38">
        <v>244</v>
      </c>
      <c r="H142" s="31">
        <f>'прилож 11 на 2023 год (годовая)'!L108</f>
        <v>1724494.45</v>
      </c>
      <c r="I142" s="31">
        <f>'прилож 11 на 2023 год (годовая)'!M108</f>
        <v>1724494.45</v>
      </c>
      <c r="J142" s="43">
        <v>171011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38"/>
    </row>
    <row r="143" spans="1:16" ht="68.25" customHeight="1" x14ac:dyDescent="0.25">
      <c r="A143" s="33" t="s">
        <v>60</v>
      </c>
      <c r="B143" s="34" t="s">
        <v>483</v>
      </c>
      <c r="C143" s="35"/>
      <c r="D143" s="36"/>
      <c r="E143" s="36"/>
      <c r="F143" s="36"/>
      <c r="G143" s="37"/>
      <c r="H143" s="31">
        <f>'прилож 11 на 2023 год (годовая)'!L122</f>
        <v>0</v>
      </c>
      <c r="I143" s="31">
        <f>'прилож 11 на 2023 год (годовая)'!M122</f>
        <v>0</v>
      </c>
      <c r="J143" s="31">
        <f t="shared" ref="J143:O144" si="51">J144</f>
        <v>305762</v>
      </c>
      <c r="K143" s="31">
        <f t="shared" si="51"/>
        <v>0</v>
      </c>
      <c r="L143" s="31">
        <f t="shared" si="51"/>
        <v>0</v>
      </c>
      <c r="M143" s="31">
        <f t="shared" si="51"/>
        <v>0</v>
      </c>
      <c r="N143" s="31">
        <f t="shared" si="51"/>
        <v>0</v>
      </c>
      <c r="O143" s="31">
        <f t="shared" si="51"/>
        <v>0</v>
      </c>
      <c r="P143" s="37"/>
    </row>
    <row r="144" spans="1:16" ht="32.25" customHeight="1" x14ac:dyDescent="0.25">
      <c r="A144" s="40"/>
      <c r="B144" s="40"/>
      <c r="C144" s="41" t="s">
        <v>27</v>
      </c>
      <c r="D144" s="42" t="s">
        <v>26</v>
      </c>
      <c r="E144" s="42"/>
      <c r="F144" s="42"/>
      <c r="G144" s="38"/>
      <c r="H144" s="31">
        <f>'прилож 11 на 2023 год (годовая)'!L123</f>
        <v>0</v>
      </c>
      <c r="I144" s="31">
        <f>'прилож 11 на 2023 год (годовая)'!M123</f>
        <v>0</v>
      </c>
      <c r="J144" s="43">
        <f t="shared" si="51"/>
        <v>305762</v>
      </c>
      <c r="K144" s="43">
        <f t="shared" si="51"/>
        <v>0</v>
      </c>
      <c r="L144" s="43">
        <f t="shared" si="51"/>
        <v>0</v>
      </c>
      <c r="M144" s="43">
        <f t="shared" si="51"/>
        <v>0</v>
      </c>
      <c r="N144" s="43">
        <f t="shared" si="51"/>
        <v>0</v>
      </c>
      <c r="O144" s="43">
        <f t="shared" si="51"/>
        <v>0</v>
      </c>
      <c r="P144" s="38"/>
    </row>
    <row r="145" spans="1:19" ht="33" customHeight="1" x14ac:dyDescent="0.25">
      <c r="A145" s="40"/>
      <c r="B145" s="40"/>
      <c r="C145" s="41" t="s">
        <v>27</v>
      </c>
      <c r="D145" s="42" t="s">
        <v>26</v>
      </c>
      <c r="E145" s="42" t="s">
        <v>19</v>
      </c>
      <c r="F145" s="42" t="s">
        <v>41</v>
      </c>
      <c r="G145" s="38">
        <v>244</v>
      </c>
      <c r="H145" s="31">
        <f>'прилож 11 на 2023 год (годовая)'!L124</f>
        <v>0</v>
      </c>
      <c r="I145" s="31">
        <f>'прилож 11 на 2023 год (годовая)'!M124</f>
        <v>0</v>
      </c>
      <c r="J145" s="43">
        <v>305762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38"/>
    </row>
    <row r="146" spans="1:19" ht="80.25" customHeight="1" x14ac:dyDescent="0.25">
      <c r="A146" s="33" t="s">
        <v>61</v>
      </c>
      <c r="B146" s="34" t="s">
        <v>291</v>
      </c>
      <c r="C146" s="35"/>
      <c r="D146" s="36"/>
      <c r="E146" s="36"/>
      <c r="F146" s="36"/>
      <c r="G146" s="37"/>
      <c r="H146" s="31">
        <f>'прилож 11 на 2023 год (годовая)'!L125</f>
        <v>0</v>
      </c>
      <c r="I146" s="31">
        <f>'прилож 11 на 2023 год (годовая)'!M125</f>
        <v>0</v>
      </c>
      <c r="J146" s="31">
        <f t="shared" ref="J146:O147" si="52">J147</f>
        <v>234884</v>
      </c>
      <c r="K146" s="31">
        <f t="shared" si="52"/>
        <v>0</v>
      </c>
      <c r="L146" s="31">
        <f t="shared" si="52"/>
        <v>0</v>
      </c>
      <c r="M146" s="31">
        <f t="shared" si="52"/>
        <v>0</v>
      </c>
      <c r="N146" s="31">
        <f t="shared" si="52"/>
        <v>0</v>
      </c>
      <c r="O146" s="31">
        <f t="shared" si="52"/>
        <v>0</v>
      </c>
      <c r="P146" s="37"/>
    </row>
    <row r="147" spans="1:19" ht="32.25" customHeight="1" x14ac:dyDescent="0.25">
      <c r="A147" s="40"/>
      <c r="B147" s="40"/>
      <c r="C147" s="41" t="s">
        <v>27</v>
      </c>
      <c r="D147" s="42" t="s">
        <v>26</v>
      </c>
      <c r="E147" s="42"/>
      <c r="F147" s="42"/>
      <c r="G147" s="38"/>
      <c r="H147" s="31">
        <f>'прилож 11 на 2023 год (годовая)'!L126</f>
        <v>0</v>
      </c>
      <c r="I147" s="31">
        <f>'прилож 11 на 2023 год (годовая)'!M126</f>
        <v>0</v>
      </c>
      <c r="J147" s="43">
        <f t="shared" si="52"/>
        <v>234884</v>
      </c>
      <c r="K147" s="43">
        <f t="shared" si="52"/>
        <v>0</v>
      </c>
      <c r="L147" s="43">
        <f t="shared" si="52"/>
        <v>0</v>
      </c>
      <c r="M147" s="43">
        <f t="shared" si="52"/>
        <v>0</v>
      </c>
      <c r="N147" s="43">
        <f t="shared" si="52"/>
        <v>0</v>
      </c>
      <c r="O147" s="43">
        <f t="shared" si="52"/>
        <v>0</v>
      </c>
      <c r="P147" s="38"/>
    </row>
    <row r="148" spans="1:19" ht="30.75" customHeight="1" x14ac:dyDescent="0.25">
      <c r="A148" s="40"/>
      <c r="B148" s="40"/>
      <c r="C148" s="41" t="s">
        <v>27</v>
      </c>
      <c r="D148" s="42" t="s">
        <v>26</v>
      </c>
      <c r="E148" s="42" t="s">
        <v>19</v>
      </c>
      <c r="F148" s="42" t="s">
        <v>42</v>
      </c>
      <c r="G148" s="38">
        <v>244</v>
      </c>
      <c r="H148" s="31">
        <f>'прилож 11 на 2023 год (годовая)'!L127</f>
        <v>0</v>
      </c>
      <c r="I148" s="31">
        <f>'прилож 11 на 2023 год (годовая)'!M127</f>
        <v>0</v>
      </c>
      <c r="J148" s="43">
        <v>234884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38"/>
    </row>
    <row r="149" spans="1:19" ht="81.75" customHeight="1" x14ac:dyDescent="0.25">
      <c r="A149" s="33" t="s">
        <v>62</v>
      </c>
      <c r="B149" s="34" t="s">
        <v>484</v>
      </c>
      <c r="C149" s="35"/>
      <c r="D149" s="36"/>
      <c r="E149" s="36"/>
      <c r="F149" s="36"/>
      <c r="G149" s="37"/>
      <c r="H149" s="31">
        <f>'прилож 11 на 2023 год (годовая)'!L109</f>
        <v>1711510.32</v>
      </c>
      <c r="I149" s="31">
        <f>'прилож 11 на 2023 год (годовая)'!M109</f>
        <v>1711510.32</v>
      </c>
      <c r="J149" s="31">
        <f t="shared" ref="J149:O149" si="53">J150</f>
        <v>88225</v>
      </c>
      <c r="K149" s="31">
        <f t="shared" si="53"/>
        <v>0</v>
      </c>
      <c r="L149" s="31">
        <f t="shared" si="53"/>
        <v>0</v>
      </c>
      <c r="M149" s="31">
        <f t="shared" si="53"/>
        <v>0</v>
      </c>
      <c r="N149" s="31">
        <f t="shared" si="53"/>
        <v>0</v>
      </c>
      <c r="O149" s="31">
        <f t="shared" si="53"/>
        <v>0</v>
      </c>
      <c r="P149" s="37"/>
    </row>
    <row r="150" spans="1:19" ht="32.25" customHeight="1" x14ac:dyDescent="0.25">
      <c r="A150" s="40"/>
      <c r="B150" s="40"/>
      <c r="C150" s="41" t="s">
        <v>27</v>
      </c>
      <c r="D150" s="42" t="s">
        <v>26</v>
      </c>
      <c r="E150" s="42"/>
      <c r="F150" s="42"/>
      <c r="G150" s="38"/>
      <c r="H150" s="31">
        <f>'прилож 11 на 2023 год (годовая)'!L110</f>
        <v>1711510.32</v>
      </c>
      <c r="I150" s="31">
        <f>'прилож 11 на 2023 год (годовая)'!M110</f>
        <v>1711510.32</v>
      </c>
      <c r="J150" s="43">
        <f t="shared" ref="J150:O150" si="54">J151</f>
        <v>88225</v>
      </c>
      <c r="K150" s="43">
        <f t="shared" si="54"/>
        <v>0</v>
      </c>
      <c r="L150" s="43">
        <f t="shared" si="54"/>
        <v>0</v>
      </c>
      <c r="M150" s="43">
        <f t="shared" si="54"/>
        <v>0</v>
      </c>
      <c r="N150" s="43">
        <f t="shared" si="54"/>
        <v>0</v>
      </c>
      <c r="O150" s="43">
        <f t="shared" si="54"/>
        <v>0</v>
      </c>
      <c r="P150" s="38"/>
    </row>
    <row r="151" spans="1:19" ht="30.75" customHeight="1" x14ac:dyDescent="0.25">
      <c r="A151" s="40"/>
      <c r="B151" s="40"/>
      <c r="C151" s="41" t="s">
        <v>27</v>
      </c>
      <c r="D151" s="42" t="s">
        <v>26</v>
      </c>
      <c r="E151" s="42" t="s">
        <v>19</v>
      </c>
      <c r="F151" s="42" t="s">
        <v>438</v>
      </c>
      <c r="G151" s="38">
        <v>244</v>
      </c>
      <c r="H151" s="31">
        <f>'прилож 11 на 2023 год (годовая)'!L111</f>
        <v>1711510.32</v>
      </c>
      <c r="I151" s="31">
        <f>'прилож 11 на 2023 год (годовая)'!M111</f>
        <v>1711510.32</v>
      </c>
      <c r="J151" s="43">
        <v>88225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38"/>
    </row>
    <row r="152" spans="1:19" s="5" customFormat="1" ht="73.5" customHeight="1" x14ac:dyDescent="0.25">
      <c r="A152" s="8" t="s">
        <v>424</v>
      </c>
      <c r="B152" s="9" t="s">
        <v>440</v>
      </c>
      <c r="C152" s="26"/>
      <c r="D152" s="27"/>
      <c r="E152" s="27"/>
      <c r="F152" s="27"/>
      <c r="G152" s="28"/>
      <c r="H152" s="20">
        <f>'прилож 11 на 2023 год (годовая)'!L112</f>
        <v>795545.3</v>
      </c>
      <c r="I152" s="20">
        <f>'прилож 11 на 2023 год (годовая)'!M112</f>
        <v>793358.82</v>
      </c>
      <c r="J152" s="20">
        <f t="shared" ref="J152:O153" si="55">J153</f>
        <v>0</v>
      </c>
      <c r="K152" s="20">
        <f t="shared" si="55"/>
        <v>0</v>
      </c>
      <c r="L152" s="20">
        <f t="shared" si="55"/>
        <v>0</v>
      </c>
      <c r="M152" s="20">
        <f t="shared" si="55"/>
        <v>0</v>
      </c>
      <c r="N152" s="20">
        <f t="shared" si="55"/>
        <v>0</v>
      </c>
      <c r="O152" s="20">
        <f t="shared" si="55"/>
        <v>0</v>
      </c>
      <c r="P152" s="28"/>
      <c r="Q152" s="1"/>
      <c r="R152" s="1"/>
      <c r="S152" s="1"/>
    </row>
    <row r="153" spans="1:19" s="5" customFormat="1" ht="30.75" customHeight="1" x14ac:dyDescent="0.25">
      <c r="A153" s="8"/>
      <c r="B153" s="8"/>
      <c r="C153" s="23" t="s">
        <v>27</v>
      </c>
      <c r="D153" s="4" t="s">
        <v>26</v>
      </c>
      <c r="E153" s="4"/>
      <c r="F153" s="4"/>
      <c r="G153" s="22"/>
      <c r="H153" s="20">
        <f>'прилож 11 на 2023 год (годовая)'!L113</f>
        <v>795545.3</v>
      </c>
      <c r="I153" s="20">
        <f>'прилож 11 на 2023 год (годовая)'!M113</f>
        <v>793358.82</v>
      </c>
      <c r="J153" s="13">
        <f t="shared" si="55"/>
        <v>0</v>
      </c>
      <c r="K153" s="13">
        <f t="shared" si="55"/>
        <v>0</v>
      </c>
      <c r="L153" s="13">
        <f t="shared" si="55"/>
        <v>0</v>
      </c>
      <c r="M153" s="13">
        <f t="shared" si="55"/>
        <v>0</v>
      </c>
      <c r="N153" s="13">
        <f t="shared" si="55"/>
        <v>0</v>
      </c>
      <c r="O153" s="13">
        <f t="shared" si="55"/>
        <v>0</v>
      </c>
      <c r="P153" s="22"/>
      <c r="Q153" s="1"/>
      <c r="R153" s="1"/>
      <c r="S153" s="1"/>
    </row>
    <row r="154" spans="1:19" s="5" customFormat="1" ht="31.5" customHeight="1" x14ac:dyDescent="0.25">
      <c r="A154" s="3"/>
      <c r="B154" s="3"/>
      <c r="C154" s="23" t="s">
        <v>27</v>
      </c>
      <c r="D154" s="4" t="s">
        <v>26</v>
      </c>
      <c r="E154" s="4" t="s">
        <v>19</v>
      </c>
      <c r="F154" s="4" t="s">
        <v>292</v>
      </c>
      <c r="G154" s="22">
        <v>244</v>
      </c>
      <c r="H154" s="20">
        <f>'прилож 11 на 2023 год (годовая)'!L114</f>
        <v>795545.3</v>
      </c>
      <c r="I154" s="20">
        <f>'прилож 11 на 2023 год (годовая)'!M114</f>
        <v>793358.82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  <c r="P154" s="22"/>
      <c r="Q154" s="1"/>
      <c r="R154" s="1"/>
      <c r="S154" s="1"/>
    </row>
    <row r="155" spans="1:19" s="5" customFormat="1" ht="81" customHeight="1" x14ac:dyDescent="0.25">
      <c r="A155" s="8" t="s">
        <v>450</v>
      </c>
      <c r="B155" s="29" t="s">
        <v>461</v>
      </c>
      <c r="C155" s="26"/>
      <c r="D155" s="27"/>
      <c r="E155" s="27"/>
      <c r="F155" s="27"/>
      <c r="G155" s="28"/>
      <c r="H155" s="20">
        <f>'прилож 11 на 2023 год (годовая)'!L115</f>
        <v>1889241.66</v>
      </c>
      <c r="I155" s="20">
        <f>'прилож 11 на 2023 год (годовая)'!M115</f>
        <v>1889241.66</v>
      </c>
      <c r="J155" s="20">
        <f t="shared" ref="J155:O156" si="56">J156</f>
        <v>0</v>
      </c>
      <c r="K155" s="20">
        <f t="shared" si="56"/>
        <v>0</v>
      </c>
      <c r="L155" s="20">
        <f t="shared" si="56"/>
        <v>0</v>
      </c>
      <c r="M155" s="20">
        <f t="shared" si="56"/>
        <v>0</v>
      </c>
      <c r="N155" s="20">
        <f t="shared" si="56"/>
        <v>0</v>
      </c>
      <c r="O155" s="20">
        <f t="shared" si="56"/>
        <v>0</v>
      </c>
      <c r="P155" s="28"/>
      <c r="Q155" s="1"/>
      <c r="R155" s="1"/>
      <c r="S155" s="1"/>
    </row>
    <row r="156" spans="1:19" s="5" customFormat="1" ht="30.75" customHeight="1" x14ac:dyDescent="0.25">
      <c r="A156" s="3"/>
      <c r="B156" s="3"/>
      <c r="C156" s="23" t="s">
        <v>27</v>
      </c>
      <c r="D156" s="4" t="s">
        <v>26</v>
      </c>
      <c r="E156" s="4"/>
      <c r="F156" s="4"/>
      <c r="G156" s="22"/>
      <c r="H156" s="20">
        <f>'прилож 11 на 2023 год (годовая)'!L116</f>
        <v>1889241.66</v>
      </c>
      <c r="I156" s="20">
        <f>'прилож 11 на 2023 год (годовая)'!M116</f>
        <v>1889241.66</v>
      </c>
      <c r="J156" s="13">
        <f t="shared" si="56"/>
        <v>0</v>
      </c>
      <c r="K156" s="13">
        <f t="shared" si="56"/>
        <v>0</v>
      </c>
      <c r="L156" s="13">
        <f>L158</f>
        <v>0</v>
      </c>
      <c r="M156" s="13">
        <f>M158</f>
        <v>0</v>
      </c>
      <c r="N156" s="13">
        <f t="shared" si="56"/>
        <v>0</v>
      </c>
      <c r="O156" s="13">
        <f t="shared" si="56"/>
        <v>0</v>
      </c>
      <c r="P156" s="22"/>
      <c r="Q156" s="1"/>
      <c r="R156" s="1"/>
      <c r="S156" s="1"/>
    </row>
    <row r="157" spans="1:19" s="5" customFormat="1" ht="32.25" customHeight="1" x14ac:dyDescent="0.25">
      <c r="A157" s="3"/>
      <c r="B157" s="3"/>
      <c r="C157" s="23" t="s">
        <v>27</v>
      </c>
      <c r="D157" s="4" t="s">
        <v>26</v>
      </c>
      <c r="E157" s="4" t="s">
        <v>19</v>
      </c>
      <c r="F157" s="4" t="s">
        <v>441</v>
      </c>
      <c r="G157" s="22">
        <v>244</v>
      </c>
      <c r="H157" s="20">
        <f>'прилож 11 на 2023 год (годовая)'!L117</f>
        <v>0</v>
      </c>
      <c r="I157" s="20">
        <f>'прилож 11 на 2023 год (годовая)'!M117</f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  <c r="P157" s="22"/>
      <c r="Q157" s="1"/>
      <c r="R157" s="1"/>
      <c r="S157" s="1"/>
    </row>
    <row r="158" spans="1:19" s="5" customFormat="1" ht="33" customHeight="1" x14ac:dyDescent="0.25">
      <c r="A158" s="3"/>
      <c r="B158" s="3"/>
      <c r="C158" s="23" t="s">
        <v>27</v>
      </c>
      <c r="D158" s="4" t="s">
        <v>26</v>
      </c>
      <c r="E158" s="4" t="s">
        <v>19</v>
      </c>
      <c r="F158" s="4" t="s">
        <v>441</v>
      </c>
      <c r="G158" s="22">
        <v>243</v>
      </c>
      <c r="H158" s="20">
        <f>'прилож 11 на 2023 год (годовая)'!L118</f>
        <v>1889241.66</v>
      </c>
      <c r="I158" s="20">
        <f>'прилож 11 на 2023 год (годовая)'!M118</f>
        <v>1889241.66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  <c r="P158" s="22"/>
      <c r="Q158" s="1"/>
      <c r="R158" s="1"/>
      <c r="S158" s="1"/>
    </row>
    <row r="159" spans="1:19" s="5" customFormat="1" ht="66.75" hidden="1" customHeight="1" x14ac:dyDescent="0.25">
      <c r="A159" s="8" t="s">
        <v>424</v>
      </c>
      <c r="B159" s="9" t="s">
        <v>289</v>
      </c>
      <c r="C159" s="26"/>
      <c r="D159" s="27"/>
      <c r="E159" s="27"/>
      <c r="F159" s="27"/>
      <c r="G159" s="28"/>
      <c r="H159" s="20">
        <f>'прилож 11 на 2023 год (годовая)'!L119</f>
        <v>0</v>
      </c>
      <c r="I159" s="20">
        <f>'прилож 11 на 2023 год (годовая)'!M119</f>
        <v>0</v>
      </c>
      <c r="J159" s="20">
        <f t="shared" ref="J159:O160" si="57">J160</f>
        <v>0</v>
      </c>
      <c r="K159" s="20">
        <f t="shared" si="57"/>
        <v>0</v>
      </c>
      <c r="L159" s="20">
        <f t="shared" si="57"/>
        <v>0</v>
      </c>
      <c r="M159" s="20">
        <f t="shared" si="57"/>
        <v>0</v>
      </c>
      <c r="N159" s="20">
        <f t="shared" si="57"/>
        <v>0</v>
      </c>
      <c r="O159" s="20">
        <f t="shared" si="57"/>
        <v>0</v>
      </c>
      <c r="P159" s="28"/>
      <c r="Q159" s="1"/>
      <c r="R159" s="1"/>
      <c r="S159" s="1"/>
    </row>
    <row r="160" spans="1:19" s="5" customFormat="1" ht="32.25" hidden="1" customHeight="1" x14ac:dyDescent="0.25">
      <c r="A160" s="8"/>
      <c r="B160" s="8"/>
      <c r="C160" s="23" t="s">
        <v>27</v>
      </c>
      <c r="D160" s="4" t="s">
        <v>26</v>
      </c>
      <c r="E160" s="4"/>
      <c r="F160" s="4"/>
      <c r="G160" s="22"/>
      <c r="H160" s="20">
        <f>'прилож 11 на 2023 год (годовая)'!L120</f>
        <v>0</v>
      </c>
      <c r="I160" s="20">
        <f>'прилож 11 на 2023 год (годовая)'!M120</f>
        <v>0</v>
      </c>
      <c r="J160" s="13">
        <f t="shared" si="57"/>
        <v>0</v>
      </c>
      <c r="K160" s="13">
        <f t="shared" si="57"/>
        <v>0</v>
      </c>
      <c r="L160" s="13">
        <f t="shared" si="57"/>
        <v>0</v>
      </c>
      <c r="M160" s="13">
        <f t="shared" si="57"/>
        <v>0</v>
      </c>
      <c r="N160" s="13">
        <f t="shared" si="57"/>
        <v>0</v>
      </c>
      <c r="O160" s="13">
        <f t="shared" si="57"/>
        <v>0</v>
      </c>
      <c r="P160" s="22"/>
      <c r="Q160" s="1"/>
      <c r="R160" s="1"/>
      <c r="S160" s="1"/>
    </row>
    <row r="161" spans="1:19" s="5" customFormat="1" ht="32.25" hidden="1" customHeight="1" x14ac:dyDescent="0.25">
      <c r="A161" s="3"/>
      <c r="B161" s="3"/>
      <c r="C161" s="23" t="s">
        <v>27</v>
      </c>
      <c r="D161" s="4" t="s">
        <v>26</v>
      </c>
      <c r="E161" s="4" t="s">
        <v>19</v>
      </c>
      <c r="F161" s="4" t="s">
        <v>38</v>
      </c>
      <c r="G161" s="22">
        <v>244</v>
      </c>
      <c r="H161" s="20">
        <f>'прилож 11 на 2023 год (годовая)'!L121</f>
        <v>0</v>
      </c>
      <c r="I161" s="20">
        <f>'прилож 11 на 2023 год (годовая)'!M121</f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  <c r="P161" s="22"/>
      <c r="Q161" s="1"/>
      <c r="R161" s="1"/>
      <c r="S161" s="1"/>
    </row>
    <row r="162" spans="1:19" hidden="1" x14ac:dyDescent="0.25"/>
    <row r="163" spans="1:19" hidden="1" x14ac:dyDescent="0.25"/>
    <row r="164" spans="1:19" hidden="1" x14ac:dyDescent="0.25"/>
    <row r="165" spans="1:19" hidden="1" x14ac:dyDescent="0.25"/>
    <row r="166" spans="1:19" hidden="1" x14ac:dyDescent="0.25"/>
    <row r="167" spans="1:19" hidden="1" x14ac:dyDescent="0.25"/>
    <row r="168" spans="1:19" s="5" customFormat="1" ht="69.75" hidden="1" customHeight="1" x14ac:dyDescent="0.25">
      <c r="A168" s="8" t="s">
        <v>424</v>
      </c>
      <c r="B168" s="29" t="s">
        <v>293</v>
      </c>
      <c r="C168" s="26"/>
      <c r="D168" s="27"/>
      <c r="E168" s="27"/>
      <c r="F168" s="27"/>
      <c r="G168" s="28"/>
      <c r="H168" s="20">
        <f>'прилож 11 на 2023 год (годовая)'!L128</f>
        <v>0</v>
      </c>
      <c r="I168" s="20">
        <f>'прилож 11 на 2023 год (годовая)'!M128</f>
        <v>0</v>
      </c>
      <c r="J168" s="20">
        <f t="shared" ref="J168:O169" si="58">J169</f>
        <v>0</v>
      </c>
      <c r="K168" s="20">
        <f t="shared" si="58"/>
        <v>0</v>
      </c>
      <c r="L168" s="20">
        <f t="shared" si="58"/>
        <v>0</v>
      </c>
      <c r="M168" s="20">
        <f t="shared" si="58"/>
        <v>0</v>
      </c>
      <c r="N168" s="20">
        <f t="shared" si="58"/>
        <v>0</v>
      </c>
      <c r="O168" s="20">
        <f t="shared" si="58"/>
        <v>0</v>
      </c>
      <c r="P168" s="28"/>
      <c r="Q168" s="1"/>
      <c r="R168" s="1"/>
      <c r="S168" s="1"/>
    </row>
    <row r="169" spans="1:19" s="5" customFormat="1" ht="30.75" hidden="1" customHeight="1" x14ac:dyDescent="0.25">
      <c r="A169" s="3"/>
      <c r="B169" s="3"/>
      <c r="C169" s="23" t="s">
        <v>27</v>
      </c>
      <c r="D169" s="4" t="s">
        <v>26</v>
      </c>
      <c r="E169" s="4"/>
      <c r="F169" s="4"/>
      <c r="G169" s="22"/>
      <c r="H169" s="20">
        <f>'прилож 11 на 2023 год (годовая)'!L129</f>
        <v>0</v>
      </c>
      <c r="I169" s="20">
        <f>'прилож 11 на 2023 год (годовая)'!M129</f>
        <v>0</v>
      </c>
      <c r="J169" s="13">
        <f t="shared" si="58"/>
        <v>0</v>
      </c>
      <c r="K169" s="13">
        <f t="shared" si="58"/>
        <v>0</v>
      </c>
      <c r="L169" s="13">
        <f t="shared" si="58"/>
        <v>0</v>
      </c>
      <c r="M169" s="13">
        <f t="shared" si="58"/>
        <v>0</v>
      </c>
      <c r="N169" s="13">
        <f t="shared" si="58"/>
        <v>0</v>
      </c>
      <c r="O169" s="13">
        <f t="shared" si="58"/>
        <v>0</v>
      </c>
      <c r="P169" s="22"/>
      <c r="Q169" s="1"/>
      <c r="R169" s="1"/>
      <c r="S169" s="1"/>
    </row>
    <row r="170" spans="1:19" s="5" customFormat="1" ht="30.75" hidden="1" customHeight="1" x14ac:dyDescent="0.25">
      <c r="A170" s="3"/>
      <c r="B170" s="3"/>
      <c r="C170" s="23" t="s">
        <v>27</v>
      </c>
      <c r="D170" s="4" t="s">
        <v>26</v>
      </c>
      <c r="E170" s="4" t="s">
        <v>19</v>
      </c>
      <c r="F170" s="4" t="s">
        <v>292</v>
      </c>
      <c r="G170" s="22">
        <v>244</v>
      </c>
      <c r="H170" s="20">
        <f>'прилож 11 на 2023 год (годовая)'!L130</f>
        <v>0</v>
      </c>
      <c r="I170" s="20">
        <f>'прилож 11 на 2023 год (годовая)'!M130</f>
        <v>0</v>
      </c>
      <c r="J170" s="13">
        <v>0</v>
      </c>
      <c r="K170" s="13">
        <v>0</v>
      </c>
      <c r="L170" s="13">
        <v>0</v>
      </c>
      <c r="M170" s="13">
        <v>0</v>
      </c>
      <c r="N170" s="13">
        <v>0</v>
      </c>
      <c r="O170" s="13">
        <v>0</v>
      </c>
      <c r="P170" s="22"/>
      <c r="Q170" s="1"/>
      <c r="R170" s="1"/>
      <c r="S170" s="1"/>
    </row>
    <row r="171" spans="1:19" s="5" customFormat="1" ht="105.75" hidden="1" customHeight="1" x14ac:dyDescent="0.25">
      <c r="A171" s="8" t="s">
        <v>424</v>
      </c>
      <c r="B171" s="29" t="s">
        <v>316</v>
      </c>
      <c r="C171" s="26"/>
      <c r="D171" s="27"/>
      <c r="E171" s="27"/>
      <c r="F171" s="27"/>
      <c r="G171" s="28"/>
      <c r="H171" s="20">
        <f>'прилож 11 на 2023 год (годовая)'!L131</f>
        <v>0</v>
      </c>
      <c r="I171" s="20">
        <f>'прилож 11 на 2023 год (годовая)'!M131</f>
        <v>0</v>
      </c>
      <c r="J171" s="20">
        <f t="shared" ref="J171:O172" si="59">J172</f>
        <v>0</v>
      </c>
      <c r="K171" s="20">
        <f t="shared" si="59"/>
        <v>0</v>
      </c>
      <c r="L171" s="20">
        <f t="shared" si="59"/>
        <v>0</v>
      </c>
      <c r="M171" s="20">
        <f t="shared" si="59"/>
        <v>0</v>
      </c>
      <c r="N171" s="20">
        <f t="shared" si="59"/>
        <v>0</v>
      </c>
      <c r="O171" s="20">
        <f t="shared" si="59"/>
        <v>0</v>
      </c>
      <c r="P171" s="28"/>
      <c r="Q171" s="1"/>
      <c r="R171" s="1"/>
      <c r="S171" s="1"/>
    </row>
    <row r="172" spans="1:19" s="5" customFormat="1" ht="30.75" hidden="1" customHeight="1" x14ac:dyDescent="0.25">
      <c r="A172" s="3"/>
      <c r="B172" s="3"/>
      <c r="C172" s="23" t="s">
        <v>27</v>
      </c>
      <c r="D172" s="4" t="s">
        <v>26</v>
      </c>
      <c r="E172" s="4"/>
      <c r="F172" s="4"/>
      <c r="G172" s="22"/>
      <c r="H172" s="20">
        <f>'прилож 11 на 2023 год (годовая)'!L132</f>
        <v>0</v>
      </c>
      <c r="I172" s="20">
        <f>'прилож 11 на 2023 год (годовая)'!M132</f>
        <v>0</v>
      </c>
      <c r="J172" s="13">
        <f t="shared" si="59"/>
        <v>0</v>
      </c>
      <c r="K172" s="13">
        <f t="shared" si="59"/>
        <v>0</v>
      </c>
      <c r="L172" s="13">
        <f t="shared" si="59"/>
        <v>0</v>
      </c>
      <c r="M172" s="13">
        <f t="shared" si="59"/>
        <v>0</v>
      </c>
      <c r="N172" s="13">
        <f t="shared" si="59"/>
        <v>0</v>
      </c>
      <c r="O172" s="13">
        <f t="shared" si="59"/>
        <v>0</v>
      </c>
      <c r="P172" s="22"/>
      <c r="Q172" s="1"/>
      <c r="R172" s="1"/>
      <c r="S172" s="1"/>
    </row>
    <row r="173" spans="1:19" s="5" customFormat="1" ht="30.75" customHeight="1" x14ac:dyDescent="0.25">
      <c r="A173" s="3"/>
      <c r="B173" s="3"/>
      <c r="C173" s="23" t="s">
        <v>27</v>
      </c>
      <c r="D173" s="4" t="s">
        <v>26</v>
      </c>
      <c r="E173" s="4" t="s">
        <v>19</v>
      </c>
      <c r="F173" s="4" t="s">
        <v>317</v>
      </c>
      <c r="G173" s="22">
        <v>244</v>
      </c>
      <c r="H173" s="20">
        <f>'прилож 11 на 2023 год (годовая)'!L133</f>
        <v>0</v>
      </c>
      <c r="I173" s="20">
        <f>'прилож 11 на 2023 год (годовая)'!M133</f>
        <v>0</v>
      </c>
      <c r="J173" s="13">
        <v>0</v>
      </c>
      <c r="K173" s="13">
        <v>0</v>
      </c>
      <c r="L173" s="13">
        <v>0</v>
      </c>
      <c r="M173" s="13">
        <v>0</v>
      </c>
      <c r="N173" s="13">
        <v>0</v>
      </c>
      <c r="O173" s="13">
        <v>0</v>
      </c>
      <c r="P173" s="22"/>
      <c r="Q173" s="1"/>
      <c r="R173" s="1"/>
      <c r="S173" s="1"/>
    </row>
    <row r="174" spans="1:19" s="5" customFormat="1" ht="69" hidden="1" customHeight="1" x14ac:dyDescent="0.25">
      <c r="A174" s="8" t="s">
        <v>424</v>
      </c>
      <c r="B174" s="29" t="s">
        <v>182</v>
      </c>
      <c r="C174" s="26"/>
      <c r="D174" s="27"/>
      <c r="E174" s="27"/>
      <c r="F174" s="27"/>
      <c r="G174" s="28"/>
      <c r="H174" s="20">
        <f>'прилож 11 на 2023 год (годовая)'!L134</f>
        <v>0</v>
      </c>
      <c r="I174" s="20">
        <f>'прилож 11 на 2023 год (годовая)'!M134</f>
        <v>0</v>
      </c>
      <c r="J174" s="20">
        <f t="shared" ref="J174:O175" si="60">J175</f>
        <v>0</v>
      </c>
      <c r="K174" s="20">
        <f t="shared" si="60"/>
        <v>0</v>
      </c>
      <c r="L174" s="20">
        <f t="shared" si="60"/>
        <v>0</v>
      </c>
      <c r="M174" s="20">
        <f t="shared" si="60"/>
        <v>0</v>
      </c>
      <c r="N174" s="20">
        <f t="shared" si="60"/>
        <v>0</v>
      </c>
      <c r="O174" s="20">
        <f t="shared" si="60"/>
        <v>0</v>
      </c>
      <c r="P174" s="28"/>
      <c r="Q174" s="1"/>
      <c r="R174" s="1"/>
      <c r="S174" s="1"/>
    </row>
    <row r="175" spans="1:19" s="5" customFormat="1" ht="31.5" hidden="1" customHeight="1" x14ac:dyDescent="0.25">
      <c r="A175" s="3"/>
      <c r="B175" s="3"/>
      <c r="C175" s="23" t="s">
        <v>27</v>
      </c>
      <c r="D175" s="4" t="s">
        <v>26</v>
      </c>
      <c r="E175" s="4"/>
      <c r="F175" s="4"/>
      <c r="G175" s="22"/>
      <c r="H175" s="20">
        <f>'прилож 11 на 2023 год (годовая)'!L135</f>
        <v>0</v>
      </c>
      <c r="I175" s="20">
        <f>'прилож 11 на 2023 год (годовая)'!M135</f>
        <v>0</v>
      </c>
      <c r="J175" s="13">
        <f t="shared" si="60"/>
        <v>0</v>
      </c>
      <c r="K175" s="13">
        <f t="shared" si="60"/>
        <v>0</v>
      </c>
      <c r="L175" s="13">
        <f>L176</f>
        <v>0</v>
      </c>
      <c r="M175" s="13">
        <f t="shared" si="60"/>
        <v>0</v>
      </c>
      <c r="N175" s="13">
        <f t="shared" si="60"/>
        <v>0</v>
      </c>
      <c r="O175" s="13">
        <f t="shared" si="60"/>
        <v>0</v>
      </c>
      <c r="P175" s="22"/>
      <c r="Q175" s="1"/>
      <c r="R175" s="1"/>
      <c r="S175" s="1"/>
    </row>
    <row r="176" spans="1:19" s="5" customFormat="1" ht="33.75" hidden="1" customHeight="1" x14ac:dyDescent="0.25">
      <c r="A176" s="3"/>
      <c r="B176" s="3"/>
      <c r="C176" s="23" t="s">
        <v>27</v>
      </c>
      <c r="D176" s="4" t="s">
        <v>26</v>
      </c>
      <c r="E176" s="4" t="s">
        <v>19</v>
      </c>
      <c r="F176" s="4" t="s">
        <v>183</v>
      </c>
      <c r="G176" s="22">
        <v>244</v>
      </c>
      <c r="H176" s="20">
        <f>'прилож 11 на 2023 год (годовая)'!L136</f>
        <v>0</v>
      </c>
      <c r="I176" s="20">
        <f>'прилож 11 на 2023 год (годовая)'!M136</f>
        <v>0</v>
      </c>
      <c r="J176" s="13">
        <v>0</v>
      </c>
      <c r="K176" s="13">
        <v>0</v>
      </c>
      <c r="L176" s="13">
        <v>0</v>
      </c>
      <c r="M176" s="13">
        <v>0</v>
      </c>
      <c r="N176" s="13">
        <v>0</v>
      </c>
      <c r="O176" s="13">
        <v>0</v>
      </c>
      <c r="P176" s="22"/>
      <c r="Q176" s="1"/>
      <c r="R176" s="1"/>
      <c r="S176" s="1"/>
    </row>
    <row r="177" spans="1:19" s="5" customFormat="1" ht="40.5" hidden="1" customHeight="1" x14ac:dyDescent="0.25">
      <c r="A177" s="8" t="s">
        <v>424</v>
      </c>
      <c r="B177" s="8" t="s">
        <v>74</v>
      </c>
      <c r="C177" s="23"/>
      <c r="D177" s="4"/>
      <c r="E177" s="4"/>
      <c r="F177" s="4"/>
      <c r="G177" s="22"/>
      <c r="H177" s="20">
        <f>'прилож 11 на 2023 год (годовая)'!L137</f>
        <v>0</v>
      </c>
      <c r="I177" s="20">
        <f>'прилож 11 на 2023 год (годовая)'!M137</f>
        <v>0</v>
      </c>
      <c r="J177" s="13">
        <f t="shared" ref="J177:O178" si="61">J178</f>
        <v>0</v>
      </c>
      <c r="K177" s="13">
        <f t="shared" si="61"/>
        <v>0</v>
      </c>
      <c r="L177" s="13">
        <f t="shared" si="61"/>
        <v>0</v>
      </c>
      <c r="M177" s="13">
        <f t="shared" si="61"/>
        <v>0</v>
      </c>
      <c r="N177" s="13">
        <f t="shared" si="61"/>
        <v>0</v>
      </c>
      <c r="O177" s="13">
        <f t="shared" si="61"/>
        <v>0</v>
      </c>
      <c r="P177" s="22"/>
      <c r="Q177" s="1"/>
      <c r="R177" s="1"/>
      <c r="S177" s="1"/>
    </row>
    <row r="178" spans="1:19" s="5" customFormat="1" ht="35.25" hidden="1" customHeight="1" x14ac:dyDescent="0.25">
      <c r="A178" s="8"/>
      <c r="B178" s="3"/>
      <c r="C178" s="23" t="s">
        <v>27</v>
      </c>
      <c r="D178" s="4" t="s">
        <v>26</v>
      </c>
      <c r="E178" s="4"/>
      <c r="F178" s="4"/>
      <c r="G178" s="22"/>
      <c r="H178" s="20">
        <f>'прилож 11 на 2023 год (годовая)'!L138</f>
        <v>0</v>
      </c>
      <c r="I178" s="20">
        <f>'прилож 11 на 2023 год (годовая)'!M138</f>
        <v>0</v>
      </c>
      <c r="J178" s="13">
        <f t="shared" si="61"/>
        <v>0</v>
      </c>
      <c r="K178" s="13">
        <f t="shared" si="61"/>
        <v>0</v>
      </c>
      <c r="L178" s="13">
        <f t="shared" si="61"/>
        <v>0</v>
      </c>
      <c r="M178" s="13">
        <f t="shared" si="61"/>
        <v>0</v>
      </c>
      <c r="N178" s="13">
        <f t="shared" si="61"/>
        <v>0</v>
      </c>
      <c r="O178" s="13">
        <f t="shared" si="61"/>
        <v>0</v>
      </c>
      <c r="P178" s="22"/>
      <c r="Q178" s="1"/>
      <c r="R178" s="1"/>
      <c r="S178" s="1"/>
    </row>
    <row r="179" spans="1:19" s="5" customFormat="1" ht="35.25" hidden="1" customHeight="1" x14ac:dyDescent="0.25">
      <c r="A179" s="3"/>
      <c r="B179" s="3"/>
      <c r="C179" s="23" t="s">
        <v>27</v>
      </c>
      <c r="D179" s="4" t="s">
        <v>26</v>
      </c>
      <c r="E179" s="4" t="s">
        <v>19</v>
      </c>
      <c r="F179" s="4" t="s">
        <v>37</v>
      </c>
      <c r="G179" s="22">
        <v>244</v>
      </c>
      <c r="H179" s="20">
        <f>'прилож 11 на 2023 год (годовая)'!L139</f>
        <v>0</v>
      </c>
      <c r="I179" s="20">
        <f>'прилож 11 на 2023 год (годовая)'!M139</f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0</v>
      </c>
      <c r="O179" s="13">
        <v>0</v>
      </c>
      <c r="P179" s="22"/>
      <c r="Q179" s="1"/>
      <c r="R179" s="1"/>
      <c r="S179" s="1"/>
    </row>
    <row r="180" spans="1:19" hidden="1" x14ac:dyDescent="0.25"/>
    <row r="181" spans="1:19" hidden="1" x14ac:dyDescent="0.25"/>
    <row r="182" spans="1:19" hidden="1" x14ac:dyDescent="0.25"/>
    <row r="183" spans="1:19" s="5" customFormat="1" ht="166.5" hidden="1" customHeight="1" x14ac:dyDescent="0.25">
      <c r="A183" s="19" t="s">
        <v>424</v>
      </c>
      <c r="B183" s="29" t="s">
        <v>180</v>
      </c>
      <c r="C183" s="26"/>
      <c r="D183" s="27"/>
      <c r="E183" s="27"/>
      <c r="F183" s="27"/>
      <c r="G183" s="28"/>
      <c r="H183" s="20">
        <f>'прилож 11 на 2023 год (годовая)'!L143</f>
        <v>0</v>
      </c>
      <c r="I183" s="20">
        <f>'прилож 11 на 2023 год (годовая)'!M143</f>
        <v>0</v>
      </c>
      <c r="J183" s="20">
        <f t="shared" ref="J183:O184" si="62">J184</f>
        <v>0</v>
      </c>
      <c r="K183" s="20">
        <f t="shared" si="62"/>
        <v>0</v>
      </c>
      <c r="L183" s="20">
        <f t="shared" si="62"/>
        <v>0</v>
      </c>
      <c r="M183" s="20">
        <f t="shared" si="62"/>
        <v>0</v>
      </c>
      <c r="N183" s="20">
        <f t="shared" si="62"/>
        <v>0</v>
      </c>
      <c r="O183" s="20">
        <f t="shared" si="62"/>
        <v>0</v>
      </c>
      <c r="P183" s="28"/>
      <c r="Q183" s="1"/>
      <c r="R183" s="1"/>
      <c r="S183" s="1"/>
    </row>
    <row r="184" spans="1:19" s="5" customFormat="1" ht="30" hidden="1" customHeight="1" x14ac:dyDescent="0.25">
      <c r="A184" s="3"/>
      <c r="B184" s="3"/>
      <c r="C184" s="23" t="s">
        <v>27</v>
      </c>
      <c r="D184" s="4" t="s">
        <v>26</v>
      </c>
      <c r="E184" s="4"/>
      <c r="F184" s="4"/>
      <c r="G184" s="22"/>
      <c r="H184" s="20">
        <f>'прилож 11 на 2023 год (годовая)'!L144</f>
        <v>0</v>
      </c>
      <c r="I184" s="20">
        <f>'прилож 11 на 2023 год (годовая)'!M144</f>
        <v>0</v>
      </c>
      <c r="J184" s="13">
        <f t="shared" si="62"/>
        <v>0</v>
      </c>
      <c r="K184" s="13">
        <f t="shared" si="62"/>
        <v>0</v>
      </c>
      <c r="L184" s="13">
        <f t="shared" si="62"/>
        <v>0</v>
      </c>
      <c r="M184" s="13">
        <f t="shared" si="62"/>
        <v>0</v>
      </c>
      <c r="N184" s="13">
        <f t="shared" si="62"/>
        <v>0</v>
      </c>
      <c r="O184" s="13">
        <f t="shared" si="62"/>
        <v>0</v>
      </c>
      <c r="P184" s="22"/>
      <c r="Q184" s="1"/>
      <c r="R184" s="1"/>
      <c r="S184" s="1"/>
    </row>
    <row r="185" spans="1:19" s="5" customFormat="1" ht="37.5" hidden="1" customHeight="1" x14ac:dyDescent="0.25">
      <c r="A185" s="3"/>
      <c r="B185" s="3"/>
      <c r="C185" s="23" t="s">
        <v>27</v>
      </c>
      <c r="D185" s="4" t="s">
        <v>26</v>
      </c>
      <c r="E185" s="4" t="s">
        <v>19</v>
      </c>
      <c r="F185" s="4" t="s">
        <v>181</v>
      </c>
      <c r="G185" s="22">
        <v>244</v>
      </c>
      <c r="H185" s="20">
        <f>'прилож 11 на 2023 год (годовая)'!L145</f>
        <v>0</v>
      </c>
      <c r="I185" s="20">
        <f>'прилож 11 на 2023 год (годовая)'!M145</f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  <c r="P185" s="22"/>
      <c r="Q185" s="1"/>
      <c r="R185" s="1"/>
      <c r="S185" s="1"/>
    </row>
    <row r="186" spans="1:19" hidden="1" x14ac:dyDescent="0.25"/>
    <row r="187" spans="1:19" hidden="1" x14ac:dyDescent="0.25"/>
    <row r="188" spans="1:19" hidden="1" x14ac:dyDescent="0.25"/>
    <row r="189" spans="1:19" hidden="1" x14ac:dyDescent="0.25"/>
    <row r="190" spans="1:19" hidden="1" x14ac:dyDescent="0.25"/>
    <row r="191" spans="1:19" hidden="1" x14ac:dyDescent="0.25"/>
    <row r="192" spans="1:19" hidden="1" x14ac:dyDescent="0.25"/>
    <row r="193" spans="1:19" hidden="1" x14ac:dyDescent="0.25"/>
    <row r="194" spans="1:19" hidden="1" x14ac:dyDescent="0.25"/>
    <row r="195" spans="1:19" hidden="1" x14ac:dyDescent="0.25"/>
    <row r="196" spans="1:19" hidden="1" x14ac:dyDescent="0.25"/>
    <row r="197" spans="1:19" hidden="1" x14ac:dyDescent="0.25"/>
    <row r="198" spans="1:19" hidden="1" x14ac:dyDescent="0.25">
      <c r="A198" s="33"/>
      <c r="B198" s="33"/>
      <c r="C198" s="41"/>
      <c r="D198" s="42"/>
      <c r="E198" s="42"/>
      <c r="F198" s="42"/>
      <c r="G198" s="38"/>
      <c r="H198" s="31">
        <f>'прилож 11 на 2023 год (годовая)'!L158</f>
        <v>0</v>
      </c>
      <c r="I198" s="31">
        <f>'прилож 11 на 2023 год (годовая)'!M158</f>
        <v>0</v>
      </c>
      <c r="J198" s="43"/>
      <c r="K198" s="43"/>
      <c r="L198" s="43"/>
      <c r="M198" s="43"/>
      <c r="N198" s="43"/>
      <c r="O198" s="43"/>
      <c r="P198" s="38"/>
    </row>
    <row r="199" spans="1:19" ht="37.5" hidden="1" customHeight="1" x14ac:dyDescent="0.25">
      <c r="A199" s="40"/>
      <c r="B199" s="40"/>
      <c r="C199" s="41"/>
      <c r="D199" s="42"/>
      <c r="E199" s="42"/>
      <c r="F199" s="42"/>
      <c r="G199" s="38"/>
      <c r="H199" s="31">
        <f>'прилож 11 на 2023 год (годовая)'!L159</f>
        <v>0</v>
      </c>
      <c r="I199" s="31">
        <f>'прилож 11 на 2023 год (годовая)'!M159</f>
        <v>0</v>
      </c>
      <c r="J199" s="43"/>
      <c r="K199" s="43"/>
      <c r="L199" s="43"/>
      <c r="M199" s="43"/>
      <c r="N199" s="43"/>
      <c r="O199" s="43"/>
      <c r="P199" s="38"/>
    </row>
    <row r="200" spans="1:19" ht="35.25" hidden="1" customHeight="1" x14ac:dyDescent="0.25">
      <c r="A200" s="40"/>
      <c r="B200" s="40"/>
      <c r="C200" s="41"/>
      <c r="D200" s="42"/>
      <c r="E200" s="42"/>
      <c r="F200" s="42"/>
      <c r="G200" s="38"/>
      <c r="H200" s="31">
        <f>'прилож 11 на 2023 год (годовая)'!L160</f>
        <v>0</v>
      </c>
      <c r="I200" s="31">
        <f>'прилож 11 на 2023 год (годовая)'!M160</f>
        <v>0</v>
      </c>
      <c r="J200" s="43"/>
      <c r="K200" s="43"/>
      <c r="L200" s="43"/>
      <c r="M200" s="43"/>
      <c r="N200" s="43"/>
      <c r="O200" s="43"/>
      <c r="P200" s="38"/>
    </row>
    <row r="201" spans="1:19" s="5" customFormat="1" ht="156.75" hidden="1" customHeight="1" x14ac:dyDescent="0.25">
      <c r="A201" s="8" t="s">
        <v>424</v>
      </c>
      <c r="B201" s="9" t="s">
        <v>314</v>
      </c>
      <c r="C201" s="26"/>
      <c r="D201" s="27"/>
      <c r="E201" s="27"/>
      <c r="F201" s="27"/>
      <c r="G201" s="28"/>
      <c r="H201" s="20">
        <f>'прилож 11 на 2023 год (годовая)'!L161</f>
        <v>0</v>
      </c>
      <c r="I201" s="20">
        <f>'прилож 11 на 2023 год (годовая)'!M161</f>
        <v>0</v>
      </c>
      <c r="J201" s="20">
        <f t="shared" ref="J201:O202" si="63">J202</f>
        <v>0</v>
      </c>
      <c r="K201" s="20">
        <f t="shared" si="63"/>
        <v>0</v>
      </c>
      <c r="L201" s="20">
        <f t="shared" si="63"/>
        <v>0</v>
      </c>
      <c r="M201" s="20">
        <f t="shared" si="63"/>
        <v>0</v>
      </c>
      <c r="N201" s="20">
        <f t="shared" si="63"/>
        <v>0</v>
      </c>
      <c r="O201" s="20">
        <f t="shared" si="63"/>
        <v>0</v>
      </c>
      <c r="P201" s="28"/>
      <c r="Q201" s="1"/>
      <c r="R201" s="1"/>
      <c r="S201" s="1"/>
    </row>
    <row r="202" spans="1:19" s="5" customFormat="1" ht="32.25" hidden="1" customHeight="1" x14ac:dyDescent="0.25">
      <c r="A202" s="8"/>
      <c r="B202" s="8"/>
      <c r="C202" s="23" t="s">
        <v>27</v>
      </c>
      <c r="D202" s="4" t="s">
        <v>26</v>
      </c>
      <c r="E202" s="4"/>
      <c r="F202" s="4"/>
      <c r="G202" s="22"/>
      <c r="H202" s="20">
        <f>'прилож 11 на 2023 год (годовая)'!L162</f>
        <v>0</v>
      </c>
      <c r="I202" s="20">
        <f>'прилож 11 на 2023 год (годовая)'!M162</f>
        <v>0</v>
      </c>
      <c r="J202" s="13">
        <f t="shared" si="63"/>
        <v>0</v>
      </c>
      <c r="K202" s="13">
        <f t="shared" si="63"/>
        <v>0</v>
      </c>
      <c r="L202" s="13">
        <f t="shared" si="63"/>
        <v>0</v>
      </c>
      <c r="M202" s="13">
        <f t="shared" si="63"/>
        <v>0</v>
      </c>
      <c r="N202" s="13">
        <f t="shared" si="63"/>
        <v>0</v>
      </c>
      <c r="O202" s="13">
        <f t="shared" si="63"/>
        <v>0</v>
      </c>
      <c r="P202" s="22"/>
      <c r="Q202" s="1"/>
      <c r="R202" s="1"/>
      <c r="S202" s="1"/>
    </row>
    <row r="203" spans="1:19" s="5" customFormat="1" ht="29.25" hidden="1" customHeight="1" x14ac:dyDescent="0.25">
      <c r="A203" s="3"/>
      <c r="B203" s="3"/>
      <c r="C203" s="23" t="s">
        <v>27</v>
      </c>
      <c r="D203" s="4" t="s">
        <v>26</v>
      </c>
      <c r="E203" s="4" t="s">
        <v>19</v>
      </c>
      <c r="F203" s="4" t="s">
        <v>315</v>
      </c>
      <c r="G203" s="22">
        <v>244</v>
      </c>
      <c r="H203" s="20">
        <f>'прилож 11 на 2023 год (годовая)'!L163</f>
        <v>0</v>
      </c>
      <c r="I203" s="20">
        <f>'прилож 11 на 2023 год (годовая)'!M163</f>
        <v>0</v>
      </c>
      <c r="J203" s="13">
        <v>0</v>
      </c>
      <c r="K203" s="13">
        <v>0</v>
      </c>
      <c r="L203" s="13">
        <v>0</v>
      </c>
      <c r="M203" s="13">
        <v>0</v>
      </c>
      <c r="N203" s="13">
        <v>0</v>
      </c>
      <c r="O203" s="13">
        <v>0</v>
      </c>
      <c r="P203" s="22"/>
      <c r="Q203" s="1"/>
      <c r="R203" s="1"/>
      <c r="S203" s="1"/>
    </row>
    <row r="204" spans="1:19" s="5" customFormat="1" ht="57.75" customHeight="1" x14ac:dyDescent="0.25">
      <c r="A204" s="18" t="s">
        <v>43</v>
      </c>
      <c r="B204" s="18" t="s">
        <v>18</v>
      </c>
      <c r="C204" s="23"/>
      <c r="D204" s="4"/>
      <c r="E204" s="4"/>
      <c r="F204" s="4"/>
      <c r="G204" s="22"/>
      <c r="H204" s="20">
        <f>'прилож 11 на 2023 год (годовая)'!L164</f>
        <v>81635414.299999997</v>
      </c>
      <c r="I204" s="20">
        <f>'прилож 11 на 2023 год (годовая)'!M164</f>
        <v>75132677.820000008</v>
      </c>
      <c r="J204" s="31">
        <f t="shared" ref="J204:O204" si="64">J205</f>
        <v>38430100.63000001</v>
      </c>
      <c r="K204" s="31">
        <f t="shared" si="64"/>
        <v>37578049.739999995</v>
      </c>
      <c r="L204" s="31">
        <f t="shared" si="64"/>
        <v>0</v>
      </c>
      <c r="M204" s="31">
        <f t="shared" si="64"/>
        <v>0</v>
      </c>
      <c r="N204" s="31">
        <f t="shared" si="64"/>
        <v>79921374.700000003</v>
      </c>
      <c r="O204" s="31">
        <f t="shared" si="64"/>
        <v>79921374.700000003</v>
      </c>
      <c r="P204" s="22"/>
      <c r="Q204" s="1"/>
      <c r="R204" s="1"/>
      <c r="S204" s="1"/>
    </row>
    <row r="205" spans="1:19" s="5" customFormat="1" ht="33" customHeight="1" x14ac:dyDescent="0.25">
      <c r="A205" s="18"/>
      <c r="B205" s="18"/>
      <c r="C205" s="23" t="s">
        <v>27</v>
      </c>
      <c r="D205" s="4" t="s">
        <v>26</v>
      </c>
      <c r="E205" s="4"/>
      <c r="F205" s="4"/>
      <c r="G205" s="22"/>
      <c r="H205" s="20">
        <f>'прилож 11 на 2023 год (годовая)'!L165</f>
        <v>81635414.299999997</v>
      </c>
      <c r="I205" s="20">
        <f>'прилож 11 на 2023 год (годовая)'!M165</f>
        <v>75132677.820000008</v>
      </c>
      <c r="J205" s="13">
        <f>J207+J215+J218</f>
        <v>38430100.63000001</v>
      </c>
      <c r="K205" s="13">
        <f t="shared" ref="K205:O205" si="65">K207+K215+K218</f>
        <v>37578049.739999995</v>
      </c>
      <c r="L205" s="13">
        <f t="shared" si="65"/>
        <v>0</v>
      </c>
      <c r="M205" s="13">
        <f t="shared" si="65"/>
        <v>0</v>
      </c>
      <c r="N205" s="13">
        <f t="shared" si="65"/>
        <v>79921374.700000003</v>
      </c>
      <c r="O205" s="13">
        <f t="shared" si="65"/>
        <v>79921374.700000003</v>
      </c>
      <c r="P205" s="22"/>
      <c r="Q205" s="1"/>
      <c r="R205" s="1"/>
      <c r="S205" s="1"/>
    </row>
    <row r="206" spans="1:19" ht="73.5" customHeight="1" x14ac:dyDescent="0.25">
      <c r="A206" s="33" t="s">
        <v>68</v>
      </c>
      <c r="B206" s="44" t="s">
        <v>78</v>
      </c>
      <c r="C206" s="35"/>
      <c r="D206" s="36"/>
      <c r="E206" s="36"/>
      <c r="F206" s="36"/>
      <c r="G206" s="37"/>
      <c r="H206" s="31">
        <f>'прилож 11 на 2023 год (годовая)'!L166</f>
        <v>700925</v>
      </c>
      <c r="I206" s="31">
        <f>'прилож 11 на 2023 год (годовая)'!M166</f>
        <v>700707.4</v>
      </c>
      <c r="J206" s="31">
        <f t="shared" ref="J206:O206" si="66">J207</f>
        <v>255993.32</v>
      </c>
      <c r="K206" s="31">
        <f t="shared" si="66"/>
        <v>40495.82</v>
      </c>
      <c r="L206" s="31">
        <f t="shared" si="66"/>
        <v>0</v>
      </c>
      <c r="M206" s="31">
        <f t="shared" si="66"/>
        <v>0</v>
      </c>
      <c r="N206" s="31">
        <f t="shared" si="66"/>
        <v>706000</v>
      </c>
      <c r="O206" s="31">
        <f t="shared" si="66"/>
        <v>706000</v>
      </c>
      <c r="P206" s="37"/>
    </row>
    <row r="207" spans="1:19" ht="29.25" customHeight="1" x14ac:dyDescent="0.25">
      <c r="A207" s="40"/>
      <c r="B207" s="40"/>
      <c r="C207" s="41" t="s">
        <v>27</v>
      </c>
      <c r="D207" s="42" t="s">
        <v>26</v>
      </c>
      <c r="E207" s="42"/>
      <c r="F207" s="42"/>
      <c r="G207" s="38"/>
      <c r="H207" s="31">
        <f>'прилож 11 на 2023 год (годовая)'!L167</f>
        <v>700925</v>
      </c>
      <c r="I207" s="31">
        <f>'прилож 11 на 2023 год (годовая)'!M167</f>
        <v>700707.4</v>
      </c>
      <c r="J207" s="47">
        <f>J208+J209+J210</f>
        <v>255993.32</v>
      </c>
      <c r="K207" s="47">
        <f t="shared" ref="K207:O207" si="67">K208+K209+K210</f>
        <v>40495.82</v>
      </c>
      <c r="L207" s="47">
        <f t="shared" si="67"/>
        <v>0</v>
      </c>
      <c r="M207" s="47">
        <f t="shared" si="67"/>
        <v>0</v>
      </c>
      <c r="N207" s="47">
        <f t="shared" si="67"/>
        <v>706000</v>
      </c>
      <c r="O207" s="47">
        <f t="shared" si="67"/>
        <v>706000</v>
      </c>
      <c r="P207" s="38"/>
    </row>
    <row r="208" spans="1:19" ht="31.5" customHeight="1" x14ac:dyDescent="0.25">
      <c r="A208" s="40"/>
      <c r="B208" s="40"/>
      <c r="C208" s="41" t="s">
        <v>27</v>
      </c>
      <c r="D208" s="42" t="s">
        <v>26</v>
      </c>
      <c r="E208" s="42" t="s">
        <v>45</v>
      </c>
      <c r="F208" s="42" t="s">
        <v>46</v>
      </c>
      <c r="G208" s="38">
        <v>111</v>
      </c>
      <c r="H208" s="31">
        <f>'прилож 11 на 2023 год (годовая)'!L168</f>
        <v>63491</v>
      </c>
      <c r="I208" s="31">
        <f>'прилож 11 на 2023 год (годовая)'!M168</f>
        <v>63491</v>
      </c>
      <c r="J208" s="43">
        <v>32713</v>
      </c>
      <c r="K208" s="43">
        <v>32263</v>
      </c>
      <c r="L208" s="43">
        <v>0</v>
      </c>
      <c r="M208" s="43">
        <v>0</v>
      </c>
      <c r="N208" s="43">
        <v>65427</v>
      </c>
      <c r="O208" s="43">
        <f>N208</f>
        <v>65427</v>
      </c>
      <c r="P208" s="38"/>
    </row>
    <row r="209" spans="1:20" ht="29.25" customHeight="1" x14ac:dyDescent="0.25">
      <c r="A209" s="40"/>
      <c r="B209" s="40"/>
      <c r="C209" s="41" t="s">
        <v>27</v>
      </c>
      <c r="D209" s="42" t="s">
        <v>26</v>
      </c>
      <c r="E209" s="42" t="s">
        <v>45</v>
      </c>
      <c r="F209" s="42" t="s">
        <v>46</v>
      </c>
      <c r="G209" s="38">
        <v>119</v>
      </c>
      <c r="H209" s="31">
        <f>'прилож 11 на 2023 год (годовая)'!L169</f>
        <v>19173</v>
      </c>
      <c r="I209" s="31">
        <f>'прилож 11 на 2023 год (годовая)'!M169</f>
        <v>19173</v>
      </c>
      <c r="J209" s="43">
        <v>9880.32</v>
      </c>
      <c r="K209" s="43">
        <v>8232.82</v>
      </c>
      <c r="L209" s="43">
        <v>0</v>
      </c>
      <c r="M209" s="43">
        <v>0</v>
      </c>
      <c r="N209" s="43">
        <v>19759</v>
      </c>
      <c r="O209" s="43">
        <f>N209</f>
        <v>19759</v>
      </c>
      <c r="P209" s="38"/>
    </row>
    <row r="210" spans="1:20" ht="31.5" customHeight="1" x14ac:dyDescent="0.25">
      <c r="A210" s="40"/>
      <c r="B210" s="40"/>
      <c r="C210" s="41" t="s">
        <v>27</v>
      </c>
      <c r="D210" s="42" t="s">
        <v>26</v>
      </c>
      <c r="E210" s="42" t="s">
        <v>45</v>
      </c>
      <c r="F210" s="42" t="s">
        <v>46</v>
      </c>
      <c r="G210" s="38">
        <v>244</v>
      </c>
      <c r="H210" s="31">
        <f>'прилож 11 на 2023 год (годовая)'!L170</f>
        <v>618261</v>
      </c>
      <c r="I210" s="31">
        <f>'прилож 11 на 2023 год (годовая)'!M170</f>
        <v>618043.4</v>
      </c>
      <c r="J210" s="43">
        <v>213400</v>
      </c>
      <c r="K210" s="43">
        <v>0</v>
      </c>
      <c r="L210" s="43">
        <v>0</v>
      </c>
      <c r="M210" s="43">
        <v>0</v>
      </c>
      <c r="N210" s="43">
        <f>614545+6269</f>
        <v>620814</v>
      </c>
      <c r="O210" s="43">
        <f>N210</f>
        <v>620814</v>
      </c>
      <c r="P210" s="38"/>
    </row>
    <row r="211" spans="1:20" ht="52.5" x14ac:dyDescent="0.25">
      <c r="A211" s="33" t="s">
        <v>424</v>
      </c>
      <c r="B211" s="34" t="s">
        <v>447</v>
      </c>
      <c r="C211" s="35"/>
      <c r="D211" s="36"/>
      <c r="E211" s="36"/>
      <c r="F211" s="36"/>
      <c r="G211" s="37"/>
      <c r="H211" s="31">
        <f>'прилож 11 на 2023 год (годовая)'!L183</f>
        <v>70253.039999999994</v>
      </c>
      <c r="I211" s="31">
        <f>'прилож 11 на 2023 год (годовая)'!M183</f>
        <v>70253.039999999994</v>
      </c>
      <c r="J211" s="31">
        <f t="shared" ref="J211:O212" si="68">J212</f>
        <v>0</v>
      </c>
      <c r="K211" s="31">
        <f t="shared" si="68"/>
        <v>0</v>
      </c>
      <c r="L211" s="31">
        <f t="shared" si="68"/>
        <v>0</v>
      </c>
      <c r="M211" s="31">
        <f t="shared" si="68"/>
        <v>0</v>
      </c>
      <c r="N211" s="31">
        <f t="shared" si="68"/>
        <v>0</v>
      </c>
      <c r="O211" s="31">
        <f t="shared" si="68"/>
        <v>0</v>
      </c>
      <c r="P211" s="37"/>
      <c r="T211" s="45"/>
    </row>
    <row r="212" spans="1:20" ht="31.5" x14ac:dyDescent="0.25">
      <c r="A212" s="40"/>
      <c r="B212" s="40"/>
      <c r="C212" s="41" t="s">
        <v>27</v>
      </c>
      <c r="D212" s="42" t="s">
        <v>26</v>
      </c>
      <c r="E212" s="42"/>
      <c r="F212" s="42"/>
      <c r="G212" s="38"/>
      <c r="H212" s="31">
        <f>'прилож 11 на 2023 год (годовая)'!L184</f>
        <v>70253.039999999994</v>
      </c>
      <c r="I212" s="31">
        <f>'прилож 11 на 2023 год (годовая)'!M184</f>
        <v>70253.039999999994</v>
      </c>
      <c r="J212" s="43">
        <f t="shared" si="68"/>
        <v>0</v>
      </c>
      <c r="K212" s="43">
        <f t="shared" si="68"/>
        <v>0</v>
      </c>
      <c r="L212" s="43">
        <v>0</v>
      </c>
      <c r="M212" s="43">
        <f t="shared" si="68"/>
        <v>0</v>
      </c>
      <c r="N212" s="43">
        <f t="shared" si="68"/>
        <v>0</v>
      </c>
      <c r="O212" s="43">
        <f t="shared" si="68"/>
        <v>0</v>
      </c>
      <c r="P212" s="38"/>
      <c r="T212" s="45"/>
    </row>
    <row r="213" spans="1:20" ht="31.5" x14ac:dyDescent="0.25">
      <c r="A213" s="40"/>
      <c r="B213" s="40"/>
      <c r="C213" s="41" t="s">
        <v>27</v>
      </c>
      <c r="D213" s="42" t="s">
        <v>26</v>
      </c>
      <c r="E213" s="42" t="s">
        <v>22</v>
      </c>
      <c r="F213" s="42" t="s">
        <v>448</v>
      </c>
      <c r="G213" s="38">
        <v>244</v>
      </c>
      <c r="H213" s="31">
        <f>'прилож 11 на 2023 год (годовая)'!L185</f>
        <v>70253.039999999994</v>
      </c>
      <c r="I213" s="31">
        <f>'прилож 11 на 2023 год (годовая)'!M185</f>
        <v>70253.039999999994</v>
      </c>
      <c r="J213" s="43">
        <v>0</v>
      </c>
      <c r="K213" s="43">
        <v>0</v>
      </c>
      <c r="L213" s="43">
        <v>0</v>
      </c>
      <c r="M213" s="43">
        <v>0</v>
      </c>
      <c r="N213" s="43">
        <v>0</v>
      </c>
      <c r="O213" s="43">
        <v>0</v>
      </c>
      <c r="P213" s="38"/>
      <c r="T213" s="45"/>
    </row>
    <row r="214" spans="1:20" ht="73.5" customHeight="1" x14ac:dyDescent="0.25">
      <c r="A214" s="33" t="s">
        <v>71</v>
      </c>
      <c r="B214" s="44" t="s">
        <v>485</v>
      </c>
      <c r="C214" s="35"/>
      <c r="D214" s="36"/>
      <c r="E214" s="36"/>
      <c r="F214" s="36"/>
      <c r="G214" s="37"/>
      <c r="H214" s="31">
        <f>'прилож 11 на 2023 год (годовая)'!L171</f>
        <v>12955700</v>
      </c>
      <c r="I214" s="31">
        <f>'прилож 11 на 2023 год (годовая)'!M171</f>
        <v>7335016.3799999999</v>
      </c>
      <c r="J214" s="31">
        <f t="shared" ref="J214:O215" si="69">J215</f>
        <v>1356014.24</v>
      </c>
      <c r="K214" s="31">
        <f t="shared" si="69"/>
        <v>1097025.1499999999</v>
      </c>
      <c r="L214" s="31">
        <f t="shared" si="69"/>
        <v>0</v>
      </c>
      <c r="M214" s="31">
        <f t="shared" si="69"/>
        <v>0</v>
      </c>
      <c r="N214" s="31">
        <f t="shared" si="69"/>
        <v>12917100</v>
      </c>
      <c r="O214" s="31">
        <f t="shared" si="69"/>
        <v>12917100</v>
      </c>
      <c r="P214" s="37"/>
    </row>
    <row r="215" spans="1:20" ht="29.25" customHeight="1" x14ac:dyDescent="0.25">
      <c r="A215" s="33"/>
      <c r="B215" s="33"/>
      <c r="C215" s="41" t="s">
        <v>27</v>
      </c>
      <c r="D215" s="42" t="s">
        <v>26</v>
      </c>
      <c r="E215" s="42"/>
      <c r="F215" s="42"/>
      <c r="G215" s="38"/>
      <c r="H215" s="31">
        <f>'прилож 11 на 2023 год (годовая)'!L172</f>
        <v>12955700</v>
      </c>
      <c r="I215" s="31">
        <f>'прилож 11 на 2023 год (годовая)'!M172</f>
        <v>7335016.3799999999</v>
      </c>
      <c r="J215" s="43">
        <f t="shared" si="69"/>
        <v>1356014.24</v>
      </c>
      <c r="K215" s="43">
        <f t="shared" si="69"/>
        <v>1097025.1499999999</v>
      </c>
      <c r="L215" s="43">
        <f t="shared" si="69"/>
        <v>0</v>
      </c>
      <c r="M215" s="43">
        <f t="shared" si="69"/>
        <v>0</v>
      </c>
      <c r="N215" s="43">
        <f t="shared" si="69"/>
        <v>12917100</v>
      </c>
      <c r="O215" s="43">
        <f t="shared" si="69"/>
        <v>12917100</v>
      </c>
      <c r="P215" s="38"/>
    </row>
    <row r="216" spans="1:20" ht="35.25" customHeight="1" x14ac:dyDescent="0.25">
      <c r="A216" s="40"/>
      <c r="B216" s="40"/>
      <c r="C216" s="41" t="s">
        <v>27</v>
      </c>
      <c r="D216" s="42" t="s">
        <v>26</v>
      </c>
      <c r="E216" s="42" t="s">
        <v>21</v>
      </c>
      <c r="F216" s="42" t="s">
        <v>44</v>
      </c>
      <c r="G216" s="38">
        <v>811</v>
      </c>
      <c r="H216" s="31">
        <f>'прилож 11 на 2023 год (годовая)'!L173</f>
        <v>12955700</v>
      </c>
      <c r="I216" s="31">
        <f>'прилож 11 на 2023 год (годовая)'!M173</f>
        <v>7335016.3799999999</v>
      </c>
      <c r="J216" s="43">
        <v>1356014.24</v>
      </c>
      <c r="K216" s="43">
        <v>1097025.1499999999</v>
      </c>
      <c r="L216" s="43">
        <v>0</v>
      </c>
      <c r="M216" s="43">
        <v>0</v>
      </c>
      <c r="N216" s="43">
        <v>12917100</v>
      </c>
      <c r="O216" s="43">
        <v>12917100</v>
      </c>
      <c r="P216" s="38"/>
    </row>
    <row r="217" spans="1:20" ht="51.75" customHeight="1" x14ac:dyDescent="0.25">
      <c r="A217" s="33" t="s">
        <v>47</v>
      </c>
      <c r="B217" s="34" t="s">
        <v>77</v>
      </c>
      <c r="C217" s="35"/>
      <c r="D217" s="36"/>
      <c r="E217" s="36"/>
      <c r="F217" s="36"/>
      <c r="G217" s="37"/>
      <c r="H217" s="31">
        <f>'прилож 11 на 2023 год (годовая)'!L174</f>
        <v>67908536.25999999</v>
      </c>
      <c r="I217" s="31">
        <f>'прилож 11 на 2023 год (годовая)'!M174</f>
        <v>67026701</v>
      </c>
      <c r="J217" s="31">
        <f>J218</f>
        <v>36818093.070000008</v>
      </c>
      <c r="K217" s="31">
        <f t="shared" ref="K217:O217" si="70">K218</f>
        <v>36440528.769999996</v>
      </c>
      <c r="L217" s="31">
        <f t="shared" si="70"/>
        <v>0</v>
      </c>
      <c r="M217" s="31">
        <f t="shared" si="70"/>
        <v>0</v>
      </c>
      <c r="N217" s="31">
        <f t="shared" si="70"/>
        <v>66298274.700000003</v>
      </c>
      <c r="O217" s="31">
        <f t="shared" si="70"/>
        <v>66298274.700000003</v>
      </c>
      <c r="P217" s="37"/>
    </row>
    <row r="218" spans="1:20" ht="33.75" customHeight="1" x14ac:dyDescent="0.25">
      <c r="A218" s="40"/>
      <c r="B218" s="40"/>
      <c r="C218" s="41" t="s">
        <v>27</v>
      </c>
      <c r="D218" s="42" t="s">
        <v>26</v>
      </c>
      <c r="E218" s="42"/>
      <c r="F218" s="42"/>
      <c r="G218" s="38"/>
      <c r="H218" s="31">
        <f>'прилож 11 на 2023 год (годовая)'!L175</f>
        <v>67908536.25999999</v>
      </c>
      <c r="I218" s="31">
        <f>'прилож 11 на 2023 год (годовая)'!M175</f>
        <v>67026701</v>
      </c>
      <c r="J218" s="43">
        <f>J219+J220+J221+J222+J225+J226+J223+J224</f>
        <v>36818093.070000008</v>
      </c>
      <c r="K218" s="43">
        <f t="shared" ref="K218:O218" si="71">K219+K220+K221+K222+K225+K226+K223+K224</f>
        <v>36440528.769999996</v>
      </c>
      <c r="L218" s="43">
        <f t="shared" si="71"/>
        <v>0</v>
      </c>
      <c r="M218" s="43">
        <f t="shared" si="71"/>
        <v>0</v>
      </c>
      <c r="N218" s="43">
        <f t="shared" si="71"/>
        <v>66298274.700000003</v>
      </c>
      <c r="O218" s="43">
        <f t="shared" si="71"/>
        <v>66298274.700000003</v>
      </c>
      <c r="P218" s="38"/>
    </row>
    <row r="219" spans="1:20" ht="28.5" customHeight="1" x14ac:dyDescent="0.25">
      <c r="A219" s="40"/>
      <c r="B219" s="40"/>
      <c r="C219" s="41" t="s">
        <v>27</v>
      </c>
      <c r="D219" s="42" t="s">
        <v>26</v>
      </c>
      <c r="E219" s="42" t="s">
        <v>22</v>
      </c>
      <c r="F219" s="42" t="s">
        <v>177</v>
      </c>
      <c r="G219" s="38">
        <v>111</v>
      </c>
      <c r="H219" s="31">
        <f>'прилож 11 на 2023 год (годовая)'!L176</f>
        <v>45335615.039999999</v>
      </c>
      <c r="I219" s="31">
        <f>'прилож 11 на 2023 год (годовая)'!M176</f>
        <v>44700634.359999999</v>
      </c>
      <c r="J219" s="43">
        <v>25118838.640000001</v>
      </c>
      <c r="K219" s="43">
        <v>24908796.98</v>
      </c>
      <c r="L219" s="43">
        <v>0</v>
      </c>
      <c r="M219" s="43">
        <v>0</v>
      </c>
      <c r="N219" s="43">
        <f>44090480+200000</f>
        <v>44290480</v>
      </c>
      <c r="O219" s="43">
        <f>N219</f>
        <v>44290480</v>
      </c>
      <c r="P219" s="38"/>
      <c r="T219" s="45"/>
    </row>
    <row r="220" spans="1:20" ht="30.75" customHeight="1" x14ac:dyDescent="0.25">
      <c r="A220" s="40"/>
      <c r="B220" s="40"/>
      <c r="C220" s="41" t="s">
        <v>27</v>
      </c>
      <c r="D220" s="42" t="s">
        <v>26</v>
      </c>
      <c r="E220" s="42" t="s">
        <v>22</v>
      </c>
      <c r="F220" s="42" t="s">
        <v>177</v>
      </c>
      <c r="G220" s="38">
        <v>112</v>
      </c>
      <c r="H220" s="31">
        <f>'прилож 11 на 2023 год (годовая)'!L177</f>
        <v>222000</v>
      </c>
      <c r="I220" s="31">
        <f>'прилож 11 на 2023 год (годовая)'!M177</f>
        <v>194208.2</v>
      </c>
      <c r="J220" s="43">
        <f>35000+5000</f>
        <v>40000</v>
      </c>
      <c r="K220" s="43">
        <f>29700+1700</f>
        <v>31400</v>
      </c>
      <c r="L220" s="43">
        <v>0</v>
      </c>
      <c r="M220" s="43">
        <v>0</v>
      </c>
      <c r="N220" s="43">
        <f>112500+54000</f>
        <v>166500</v>
      </c>
      <c r="O220" s="43">
        <f>112500+54000</f>
        <v>166500</v>
      </c>
      <c r="P220" s="38"/>
    </row>
    <row r="221" spans="1:20" ht="34.5" customHeight="1" x14ac:dyDescent="0.25">
      <c r="A221" s="40"/>
      <c r="B221" s="40"/>
      <c r="C221" s="41" t="s">
        <v>27</v>
      </c>
      <c r="D221" s="42" t="s">
        <v>26</v>
      </c>
      <c r="E221" s="42" t="s">
        <v>22</v>
      </c>
      <c r="F221" s="42" t="s">
        <v>177</v>
      </c>
      <c r="G221" s="38">
        <v>119</v>
      </c>
      <c r="H221" s="31">
        <f>'прилож 11 на 2023 год (годовая)'!L178</f>
        <v>13570241.220000001</v>
      </c>
      <c r="I221" s="31">
        <f>'прилож 11 на 2023 год (годовая)'!M178</f>
        <v>13459971.119999999</v>
      </c>
      <c r="J221" s="43">
        <f>6765423.21</f>
        <v>6765423.21</v>
      </c>
      <c r="K221" s="43">
        <v>6749469.6200000001</v>
      </c>
      <c r="L221" s="43">
        <v>0</v>
      </c>
      <c r="M221" s="43">
        <v>0</v>
      </c>
      <c r="N221" s="43">
        <v>13375720</v>
      </c>
      <c r="O221" s="43">
        <v>13375720</v>
      </c>
      <c r="P221" s="38"/>
    </row>
    <row r="222" spans="1:20" ht="34.5" customHeight="1" x14ac:dyDescent="0.25">
      <c r="A222" s="40"/>
      <c r="B222" s="40"/>
      <c r="C222" s="41" t="s">
        <v>27</v>
      </c>
      <c r="D222" s="42" t="s">
        <v>26</v>
      </c>
      <c r="E222" s="42" t="s">
        <v>22</v>
      </c>
      <c r="F222" s="42" t="s">
        <v>177</v>
      </c>
      <c r="G222" s="38">
        <v>244</v>
      </c>
      <c r="H222" s="31">
        <f>'прилож 11 на 2023 год (годовая)'!L179</f>
        <v>8749280</v>
      </c>
      <c r="I222" s="31">
        <f>'прилож 11 на 2023 год (годовая)'!M179</f>
        <v>8660539.7200000007</v>
      </c>
      <c r="J222" s="43">
        <f>4762474.88</f>
        <v>4762474.88</v>
      </c>
      <c r="K222" s="43">
        <f>4629443.34</f>
        <v>4629443.34</v>
      </c>
      <c r="L222" s="43">
        <v>0</v>
      </c>
      <c r="M222" s="43">
        <v>0</v>
      </c>
      <c r="N222" s="43">
        <f>115333+0+1575660+1067761.7+208000+0+4773720+690000</f>
        <v>8430474.6999999993</v>
      </c>
      <c r="O222" s="43">
        <f>N222</f>
        <v>8430474.6999999993</v>
      </c>
      <c r="P222" s="38"/>
    </row>
    <row r="223" spans="1:20" ht="34.5" customHeight="1" x14ac:dyDescent="0.25">
      <c r="A223" s="40"/>
      <c r="B223" s="40"/>
      <c r="C223" s="41" t="s">
        <v>27</v>
      </c>
      <c r="D223" s="42" t="s">
        <v>26</v>
      </c>
      <c r="E223" s="42" t="s">
        <v>22</v>
      </c>
      <c r="F223" s="42" t="s">
        <v>177</v>
      </c>
      <c r="G223" s="38">
        <v>247</v>
      </c>
      <c r="H223" s="31">
        <v>0</v>
      </c>
      <c r="I223" s="31">
        <v>0</v>
      </c>
      <c r="J223" s="43">
        <v>101356.34</v>
      </c>
      <c r="K223" s="43">
        <v>96718.83</v>
      </c>
      <c r="L223" s="43">
        <v>0</v>
      </c>
      <c r="M223" s="43">
        <v>0</v>
      </c>
      <c r="N223" s="43">
        <v>0</v>
      </c>
      <c r="O223" s="43">
        <v>0</v>
      </c>
      <c r="P223" s="38"/>
    </row>
    <row r="224" spans="1:20" ht="34.5" customHeight="1" x14ac:dyDescent="0.25">
      <c r="A224" s="40"/>
      <c r="B224" s="40"/>
      <c r="C224" s="41" t="s">
        <v>27</v>
      </c>
      <c r="D224" s="42" t="s">
        <v>26</v>
      </c>
      <c r="E224" s="42" t="s">
        <v>22</v>
      </c>
      <c r="F224" s="42" t="s">
        <v>177</v>
      </c>
      <c r="G224" s="38">
        <v>321</v>
      </c>
      <c r="H224" s="31">
        <f>'прилож 11 на 2023 год (годовая)'!L180</f>
        <v>0</v>
      </c>
      <c r="I224" s="31">
        <f>'прилож 11 на 2023 год (годовая)'!M180</f>
        <v>0</v>
      </c>
      <c r="J224" s="43">
        <v>0</v>
      </c>
      <c r="K224" s="43">
        <v>0</v>
      </c>
      <c r="L224" s="43">
        <v>0</v>
      </c>
      <c r="M224" s="43">
        <v>0</v>
      </c>
      <c r="N224" s="43">
        <v>0</v>
      </c>
      <c r="O224" s="43">
        <v>0</v>
      </c>
      <c r="P224" s="38"/>
    </row>
    <row r="225" spans="1:20" ht="33" customHeight="1" x14ac:dyDescent="0.25">
      <c r="A225" s="40"/>
      <c r="B225" s="40"/>
      <c r="C225" s="41" t="s">
        <v>27</v>
      </c>
      <c r="D225" s="42" t="s">
        <v>26</v>
      </c>
      <c r="E225" s="42" t="s">
        <v>22</v>
      </c>
      <c r="F225" s="42" t="s">
        <v>177</v>
      </c>
      <c r="G225" s="38">
        <v>852</v>
      </c>
      <c r="H225" s="31">
        <f>'прилож 11 на 2023 год (годовая)'!L181</f>
        <v>29402.400000000001</v>
      </c>
      <c r="I225" s="31">
        <f>'прилож 11 на 2023 год (годовая)'!M181</f>
        <v>9450</v>
      </c>
      <c r="J225" s="43">
        <v>30000</v>
      </c>
      <c r="K225" s="43">
        <v>24700</v>
      </c>
      <c r="L225" s="43">
        <v>0</v>
      </c>
      <c r="M225" s="43">
        <v>0</v>
      </c>
      <c r="N225" s="43">
        <v>30000</v>
      </c>
      <c r="O225" s="43">
        <v>30000</v>
      </c>
      <c r="P225" s="38"/>
    </row>
    <row r="226" spans="1:20" ht="31.5" x14ac:dyDescent="0.25">
      <c r="A226" s="40"/>
      <c r="B226" s="40"/>
      <c r="C226" s="41" t="s">
        <v>27</v>
      </c>
      <c r="D226" s="42" t="s">
        <v>26</v>
      </c>
      <c r="E226" s="42" t="s">
        <v>22</v>
      </c>
      <c r="F226" s="42" t="s">
        <v>177</v>
      </c>
      <c r="G226" s="38">
        <v>853</v>
      </c>
      <c r="H226" s="31">
        <f>'прилож 11 на 2023 год (годовая)'!L182</f>
        <v>1997.6</v>
      </c>
      <c r="I226" s="31">
        <f>'прилож 11 на 2023 год (годовая)'!M182</f>
        <v>1897.6</v>
      </c>
      <c r="J226" s="43">
        <v>0</v>
      </c>
      <c r="K226" s="43">
        <v>0</v>
      </c>
      <c r="L226" s="43">
        <v>0</v>
      </c>
      <c r="M226" s="43">
        <v>0</v>
      </c>
      <c r="N226" s="43">
        <f>100+5000</f>
        <v>5100</v>
      </c>
      <c r="O226" s="43">
        <f>N226</f>
        <v>5100</v>
      </c>
      <c r="P226" s="38"/>
      <c r="T226" s="45"/>
    </row>
    <row r="227" spans="1:20" hidden="1" x14ac:dyDescent="0.25">
      <c r="A227" s="2"/>
      <c r="B227" s="2"/>
      <c r="C227" s="48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</row>
    <row r="228" spans="1:20" hidden="1" x14ac:dyDescent="0.25">
      <c r="A228" s="2"/>
      <c r="B228" s="2"/>
      <c r="C228" s="48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</row>
    <row r="229" spans="1:20" hidden="1" x14ac:dyDescent="0.25">
      <c r="A229" s="2"/>
      <c r="B229" s="2"/>
      <c r="C229" s="48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</row>
    <row r="230" spans="1:20" ht="66" customHeight="1" x14ac:dyDescent="0.25">
      <c r="A230" s="33" t="s">
        <v>49</v>
      </c>
      <c r="B230" s="34" t="s">
        <v>296</v>
      </c>
      <c r="C230" s="35"/>
      <c r="D230" s="36"/>
      <c r="E230" s="36"/>
      <c r="F230" s="36"/>
      <c r="G230" s="37"/>
      <c r="H230" s="31">
        <f>'прилож 11 на 2023 год (годовая)'!L186</f>
        <v>0</v>
      </c>
      <c r="I230" s="31">
        <f>'прилож 11 на 2023 год (годовая)'!M186</f>
        <v>0</v>
      </c>
      <c r="J230" s="31">
        <f t="shared" ref="J230:O231" si="72">J231</f>
        <v>0</v>
      </c>
      <c r="K230" s="31">
        <f t="shared" si="72"/>
        <v>0</v>
      </c>
      <c r="L230" s="31">
        <f t="shared" si="72"/>
        <v>0</v>
      </c>
      <c r="M230" s="31">
        <f t="shared" si="72"/>
        <v>0</v>
      </c>
      <c r="N230" s="31">
        <v>0</v>
      </c>
      <c r="O230" s="31">
        <f t="shared" si="72"/>
        <v>0</v>
      </c>
      <c r="P230" s="37"/>
      <c r="T230" s="45"/>
    </row>
    <row r="231" spans="1:20" ht="31.5" x14ac:dyDescent="0.25">
      <c r="A231" s="40"/>
      <c r="B231" s="40"/>
      <c r="C231" s="41" t="s">
        <v>27</v>
      </c>
      <c r="D231" s="42" t="s">
        <v>26</v>
      </c>
      <c r="E231" s="42"/>
      <c r="F231" s="42"/>
      <c r="G231" s="38"/>
      <c r="H231" s="31">
        <f>'прилож 11 на 2023 год (годовая)'!L187</f>
        <v>0</v>
      </c>
      <c r="I231" s="31">
        <f>'прилож 11 на 2023 год (годовая)'!M187</f>
        <v>0</v>
      </c>
      <c r="J231" s="43">
        <f t="shared" si="72"/>
        <v>0</v>
      </c>
      <c r="K231" s="43">
        <f t="shared" si="72"/>
        <v>0</v>
      </c>
      <c r="L231" s="43">
        <f t="shared" si="72"/>
        <v>0</v>
      </c>
      <c r="M231" s="43">
        <f t="shared" si="72"/>
        <v>0</v>
      </c>
      <c r="N231" s="43">
        <v>0</v>
      </c>
      <c r="O231" s="43">
        <f t="shared" si="72"/>
        <v>0</v>
      </c>
      <c r="P231" s="38"/>
      <c r="T231" s="45"/>
    </row>
    <row r="232" spans="1:20" ht="31.5" x14ac:dyDescent="0.25">
      <c r="A232" s="40"/>
      <c r="B232" s="40"/>
      <c r="C232" s="41" t="s">
        <v>27</v>
      </c>
      <c r="D232" s="42" t="s">
        <v>26</v>
      </c>
      <c r="E232" s="42" t="s">
        <v>22</v>
      </c>
      <c r="F232" s="42" t="s">
        <v>297</v>
      </c>
      <c r="G232" s="38">
        <v>244</v>
      </c>
      <c r="H232" s="31">
        <f>'прилож 11 на 2023 год (годовая)'!L188</f>
        <v>0</v>
      </c>
      <c r="I232" s="31">
        <f>'прилож 11 на 2023 год (годовая)'!M188</f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38"/>
      <c r="T232" s="45"/>
    </row>
    <row r="233" spans="1:20" s="5" customFormat="1" ht="94.5" hidden="1" x14ac:dyDescent="0.25">
      <c r="A233" s="8" t="s">
        <v>424</v>
      </c>
      <c r="B233" s="29" t="s">
        <v>294</v>
      </c>
      <c r="C233" s="26"/>
      <c r="D233" s="27"/>
      <c r="E233" s="27"/>
      <c r="F233" s="27"/>
      <c r="G233" s="28"/>
      <c r="H233" s="20">
        <f>'прилож 11 на 2023 год (годовая)'!L189</f>
        <v>0</v>
      </c>
      <c r="I233" s="20">
        <f>'прилож 11 на 2023 год (годовая)'!M189</f>
        <v>0</v>
      </c>
      <c r="J233" s="20">
        <f t="shared" ref="J233:O233" si="73">J234</f>
        <v>0</v>
      </c>
      <c r="K233" s="20">
        <f t="shared" si="73"/>
        <v>0</v>
      </c>
      <c r="L233" s="20">
        <f t="shared" si="73"/>
        <v>0</v>
      </c>
      <c r="M233" s="20">
        <f t="shared" si="73"/>
        <v>0</v>
      </c>
      <c r="N233" s="20">
        <f t="shared" si="73"/>
        <v>0</v>
      </c>
      <c r="O233" s="20">
        <f t="shared" si="73"/>
        <v>0</v>
      </c>
      <c r="P233" s="28"/>
      <c r="Q233" s="1"/>
      <c r="R233" s="1"/>
      <c r="S233" s="1"/>
      <c r="T233" s="7"/>
    </row>
    <row r="234" spans="1:20" s="5" customFormat="1" ht="31.5" hidden="1" x14ac:dyDescent="0.25">
      <c r="A234" s="3"/>
      <c r="B234" s="3"/>
      <c r="C234" s="23" t="s">
        <v>27</v>
      </c>
      <c r="D234" s="4" t="s">
        <v>26</v>
      </c>
      <c r="E234" s="4"/>
      <c r="F234" s="4"/>
      <c r="G234" s="22"/>
      <c r="H234" s="20">
        <f>'прилож 11 на 2023 год (годовая)'!L190</f>
        <v>0</v>
      </c>
      <c r="I234" s="20">
        <f>'прилож 11 на 2023 год (годовая)'!M190</f>
        <v>0</v>
      </c>
      <c r="J234" s="13">
        <f t="shared" ref="J234:O234" si="74">J235+J236</f>
        <v>0</v>
      </c>
      <c r="K234" s="13">
        <f t="shared" si="74"/>
        <v>0</v>
      </c>
      <c r="L234" s="13">
        <f t="shared" si="74"/>
        <v>0</v>
      </c>
      <c r="M234" s="13">
        <f t="shared" si="74"/>
        <v>0</v>
      </c>
      <c r="N234" s="13">
        <f t="shared" si="74"/>
        <v>0</v>
      </c>
      <c r="O234" s="13">
        <f t="shared" si="74"/>
        <v>0</v>
      </c>
      <c r="P234" s="22"/>
      <c r="Q234" s="1"/>
      <c r="R234" s="1"/>
      <c r="S234" s="1"/>
      <c r="T234" s="7"/>
    </row>
    <row r="235" spans="1:20" s="5" customFormat="1" ht="31.5" hidden="1" x14ac:dyDescent="0.25">
      <c r="A235" s="3"/>
      <c r="B235" s="3"/>
      <c r="C235" s="23" t="s">
        <v>27</v>
      </c>
      <c r="D235" s="4" t="s">
        <v>26</v>
      </c>
      <c r="E235" s="4" t="s">
        <v>22</v>
      </c>
      <c r="F235" s="4" t="s">
        <v>295</v>
      </c>
      <c r="G235" s="22">
        <v>111</v>
      </c>
      <c r="H235" s="20">
        <f>'прилож 11 на 2023 год (годовая)'!L191</f>
        <v>0</v>
      </c>
      <c r="I235" s="20">
        <f>'прилож 11 на 2023 год (годовая)'!M191</f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22"/>
      <c r="Q235" s="1"/>
      <c r="R235" s="1"/>
      <c r="S235" s="1"/>
      <c r="T235" s="7"/>
    </row>
    <row r="236" spans="1:20" s="5" customFormat="1" ht="31.5" hidden="1" x14ac:dyDescent="0.25">
      <c r="A236" s="3"/>
      <c r="B236" s="3"/>
      <c r="C236" s="23" t="s">
        <v>27</v>
      </c>
      <c r="D236" s="4" t="s">
        <v>26</v>
      </c>
      <c r="E236" s="4" t="s">
        <v>22</v>
      </c>
      <c r="F236" s="4" t="s">
        <v>295</v>
      </c>
      <c r="G236" s="22">
        <v>119</v>
      </c>
      <c r="H236" s="20">
        <f>'прилож 11 на 2023 год (годовая)'!L192</f>
        <v>0</v>
      </c>
      <c r="I236" s="20">
        <f>'прилож 11 на 2023 год (годовая)'!M192</f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  <c r="P236" s="22"/>
      <c r="Q236" s="1"/>
      <c r="R236" s="1"/>
      <c r="S236" s="1"/>
      <c r="T236" s="7"/>
    </row>
    <row r="237" spans="1:20" hidden="1" x14ac:dyDescent="0.25">
      <c r="H237" s="20">
        <f>'прилож 11 на 2023 год (годовая)'!L193</f>
        <v>0</v>
      </c>
      <c r="I237" s="20">
        <f>'прилож 11 на 2023 год (годовая)'!M193</f>
        <v>0</v>
      </c>
    </row>
    <row r="238" spans="1:20" hidden="1" x14ac:dyDescent="0.25">
      <c r="H238" s="20">
        <f>'прилож 11 на 2023 год (годовая)'!L194</f>
        <v>0</v>
      </c>
      <c r="I238" s="20">
        <f>'прилож 11 на 2023 год (годовая)'!M194</f>
        <v>0</v>
      </c>
    </row>
    <row r="239" spans="1:20" hidden="1" x14ac:dyDescent="0.25">
      <c r="H239" s="20">
        <f>'прилож 11 на 2023 год (годовая)'!L195</f>
        <v>0</v>
      </c>
      <c r="I239" s="20">
        <f>'прилож 11 на 2023 год (годовая)'!M195</f>
        <v>0</v>
      </c>
    </row>
    <row r="240" spans="1:20" s="5" customFormat="1" ht="162" hidden="1" customHeight="1" x14ac:dyDescent="0.25">
      <c r="A240" s="8" t="s">
        <v>446</v>
      </c>
      <c r="B240" s="29" t="s">
        <v>298</v>
      </c>
      <c r="C240" s="26"/>
      <c r="D240" s="27"/>
      <c r="E240" s="27"/>
      <c r="F240" s="27"/>
      <c r="G240" s="28"/>
      <c r="H240" s="20">
        <f>'прилож 11 на 2023 год (годовая)'!L196</f>
        <v>0</v>
      </c>
      <c r="I240" s="20">
        <f>'прилож 11 на 2023 год (годовая)'!M196</f>
        <v>0</v>
      </c>
      <c r="J240" s="20">
        <f t="shared" ref="J240:O241" si="75">J241</f>
        <v>0</v>
      </c>
      <c r="K240" s="20">
        <f t="shared" si="75"/>
        <v>0</v>
      </c>
      <c r="L240" s="20">
        <f t="shared" si="75"/>
        <v>0</v>
      </c>
      <c r="M240" s="20">
        <f t="shared" si="75"/>
        <v>0</v>
      </c>
      <c r="N240" s="20">
        <f t="shared" si="75"/>
        <v>0</v>
      </c>
      <c r="O240" s="20">
        <f t="shared" si="75"/>
        <v>0</v>
      </c>
      <c r="P240" s="28"/>
      <c r="Q240" s="1"/>
      <c r="R240" s="1"/>
      <c r="S240" s="1"/>
      <c r="T240" s="7"/>
    </row>
    <row r="241" spans="1:20" s="5" customFormat="1" ht="31.5" hidden="1" x14ac:dyDescent="0.25">
      <c r="A241" s="3"/>
      <c r="B241" s="3"/>
      <c r="C241" s="23" t="s">
        <v>27</v>
      </c>
      <c r="D241" s="4" t="s">
        <v>26</v>
      </c>
      <c r="E241" s="4"/>
      <c r="F241" s="4"/>
      <c r="G241" s="22"/>
      <c r="H241" s="20">
        <f>'прилож 11 на 2023 год (годовая)'!L197</f>
        <v>0</v>
      </c>
      <c r="I241" s="20">
        <f>'прилож 11 на 2023 год (годовая)'!M197</f>
        <v>0</v>
      </c>
      <c r="J241" s="13">
        <f t="shared" si="75"/>
        <v>0</v>
      </c>
      <c r="K241" s="13">
        <f t="shared" si="75"/>
        <v>0</v>
      </c>
      <c r="L241" s="13">
        <f t="shared" si="75"/>
        <v>0</v>
      </c>
      <c r="M241" s="13">
        <f t="shared" si="75"/>
        <v>0</v>
      </c>
      <c r="N241" s="13">
        <f t="shared" si="75"/>
        <v>0</v>
      </c>
      <c r="O241" s="13">
        <f t="shared" si="75"/>
        <v>0</v>
      </c>
      <c r="P241" s="22"/>
      <c r="Q241" s="1"/>
      <c r="R241" s="1"/>
      <c r="S241" s="1"/>
      <c r="T241" s="7"/>
    </row>
    <row r="242" spans="1:20" s="5" customFormat="1" ht="31.5" hidden="1" x14ac:dyDescent="0.25">
      <c r="A242" s="3"/>
      <c r="B242" s="3"/>
      <c r="C242" s="23" t="s">
        <v>27</v>
      </c>
      <c r="D242" s="4" t="s">
        <v>26</v>
      </c>
      <c r="E242" s="4" t="s">
        <v>21</v>
      </c>
      <c r="F242" s="4" t="s">
        <v>299</v>
      </c>
      <c r="G242" s="22">
        <v>811</v>
      </c>
      <c r="H242" s="20">
        <f>'прилож 11 на 2023 год (годовая)'!L198</f>
        <v>0</v>
      </c>
      <c r="I242" s="20">
        <f>'прилож 11 на 2023 год (годовая)'!M198</f>
        <v>0</v>
      </c>
      <c r="J242" s="13">
        <v>0</v>
      </c>
      <c r="K242" s="13">
        <v>0</v>
      </c>
      <c r="L242" s="13">
        <v>0</v>
      </c>
      <c r="M242" s="13">
        <v>0</v>
      </c>
      <c r="N242" s="13">
        <v>0</v>
      </c>
      <c r="O242" s="13">
        <v>0</v>
      </c>
      <c r="P242" s="22"/>
      <c r="Q242" s="1"/>
      <c r="R242" s="1"/>
      <c r="S242" s="1"/>
      <c r="T242" s="7"/>
    </row>
    <row r="243" spans="1:20" s="5" customFormat="1" ht="50.25" hidden="1" customHeight="1" x14ac:dyDescent="0.25">
      <c r="A243" s="8" t="s">
        <v>446</v>
      </c>
      <c r="B243" s="29" t="s">
        <v>300</v>
      </c>
      <c r="C243" s="26"/>
      <c r="D243" s="27"/>
      <c r="E243" s="27"/>
      <c r="F243" s="27"/>
      <c r="G243" s="28"/>
      <c r="H243" s="20">
        <f>'прилож 11 на 2023 год (годовая)'!L199</f>
        <v>0</v>
      </c>
      <c r="I243" s="20">
        <f>'прилож 11 на 2023 год (годовая)'!M199</f>
        <v>0</v>
      </c>
      <c r="J243" s="20">
        <f t="shared" ref="J243:O243" si="76">J244</f>
        <v>0</v>
      </c>
      <c r="K243" s="20">
        <f t="shared" si="76"/>
        <v>0</v>
      </c>
      <c r="L243" s="20">
        <f t="shared" si="76"/>
        <v>0</v>
      </c>
      <c r="M243" s="20">
        <f t="shared" si="76"/>
        <v>0</v>
      </c>
      <c r="N243" s="20">
        <f t="shared" si="76"/>
        <v>0</v>
      </c>
      <c r="O243" s="20">
        <f t="shared" si="76"/>
        <v>0</v>
      </c>
      <c r="P243" s="28"/>
      <c r="Q243" s="1"/>
      <c r="R243" s="1"/>
      <c r="S243" s="1"/>
      <c r="T243" s="7"/>
    </row>
    <row r="244" spans="1:20" s="5" customFormat="1" ht="31.5" hidden="1" x14ac:dyDescent="0.25">
      <c r="A244" s="3"/>
      <c r="B244" s="3"/>
      <c r="C244" s="23" t="s">
        <v>27</v>
      </c>
      <c r="D244" s="4" t="s">
        <v>26</v>
      </c>
      <c r="E244" s="4"/>
      <c r="F244" s="4"/>
      <c r="G244" s="22"/>
      <c r="H244" s="20">
        <f>'прилож 11 на 2023 год (годовая)'!L200</f>
        <v>0</v>
      </c>
      <c r="I244" s="20">
        <f>'прилож 11 на 2023 год (годовая)'!M200</f>
        <v>0</v>
      </c>
      <c r="J244" s="13">
        <f>J245+J246</f>
        <v>0</v>
      </c>
      <c r="K244" s="13">
        <f t="shared" ref="K244:O244" si="77">K245+K246</f>
        <v>0</v>
      </c>
      <c r="L244" s="13">
        <f t="shared" si="77"/>
        <v>0</v>
      </c>
      <c r="M244" s="13">
        <f t="shared" si="77"/>
        <v>0</v>
      </c>
      <c r="N244" s="13">
        <f t="shared" si="77"/>
        <v>0</v>
      </c>
      <c r="O244" s="13">
        <f t="shared" si="77"/>
        <v>0</v>
      </c>
      <c r="P244" s="22"/>
      <c r="Q244" s="1"/>
      <c r="R244" s="1"/>
      <c r="S244" s="1"/>
      <c r="T244" s="7"/>
    </row>
    <row r="245" spans="1:20" s="5" customFormat="1" ht="31.5" hidden="1" x14ac:dyDescent="0.25">
      <c r="A245" s="3"/>
      <c r="B245" s="3"/>
      <c r="C245" s="23" t="s">
        <v>27</v>
      </c>
      <c r="D245" s="4" t="s">
        <v>26</v>
      </c>
      <c r="E245" s="4" t="s">
        <v>22</v>
      </c>
      <c r="F245" s="4" t="s">
        <v>301</v>
      </c>
      <c r="G245" s="22">
        <v>111</v>
      </c>
      <c r="H245" s="20">
        <f>'прилож 11 на 2023 год (годовая)'!L201</f>
        <v>0</v>
      </c>
      <c r="I245" s="20">
        <f>'прилож 11 на 2023 год (годовая)'!M201</f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  <c r="P245" s="22"/>
      <c r="Q245" s="1"/>
      <c r="R245" s="1"/>
      <c r="S245" s="1"/>
      <c r="T245" s="7"/>
    </row>
    <row r="246" spans="1:20" s="5" customFormat="1" ht="31.5" hidden="1" x14ac:dyDescent="0.25">
      <c r="A246" s="3"/>
      <c r="B246" s="3"/>
      <c r="C246" s="23" t="s">
        <v>27</v>
      </c>
      <c r="D246" s="4" t="s">
        <v>26</v>
      </c>
      <c r="E246" s="4" t="s">
        <v>22</v>
      </c>
      <c r="F246" s="4" t="s">
        <v>301</v>
      </c>
      <c r="G246" s="22">
        <v>119</v>
      </c>
      <c r="H246" s="20">
        <f>'прилож 11 на 2023 год (годовая)'!L202</f>
        <v>0</v>
      </c>
      <c r="I246" s="20">
        <f>'прилож 11 на 2023 год (годовая)'!M202</f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  <c r="P246" s="22"/>
      <c r="Q246" s="1"/>
      <c r="R246" s="1"/>
      <c r="S246" s="1"/>
      <c r="T246" s="7"/>
    </row>
    <row r="247" spans="1:20" s="5" customFormat="1" x14ac:dyDescent="0.25">
      <c r="A247" s="1"/>
      <c r="B247" s="1"/>
      <c r="C247" s="16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"/>
      <c r="R247" s="1"/>
      <c r="S247" s="1"/>
    </row>
    <row r="248" spans="1:20" s="5" customFormat="1" x14ac:dyDescent="0.25">
      <c r="A248" s="5" t="s">
        <v>24</v>
      </c>
      <c r="C248" s="17"/>
      <c r="D248" s="15"/>
      <c r="E248" s="15"/>
      <c r="F248" s="15"/>
      <c r="G248" s="15"/>
      <c r="H248" s="15"/>
      <c r="I248" s="15" t="s">
        <v>459</v>
      </c>
      <c r="J248" s="15"/>
      <c r="K248" s="15"/>
      <c r="L248" s="15"/>
      <c r="M248" s="15"/>
      <c r="N248" s="15"/>
      <c r="O248" s="15"/>
      <c r="P248" s="15"/>
    </row>
    <row r="249" spans="1:20" s="5" customFormat="1" x14ac:dyDescent="0.25">
      <c r="A249" s="1"/>
      <c r="B249" s="1"/>
      <c r="C249" s="16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"/>
      <c r="R249" s="1"/>
      <c r="S249" s="1"/>
    </row>
  </sheetData>
  <autoFilter ref="A6:T246" xr:uid="{0F4D0FA4-F953-4AF2-AD6E-2E50C6E4DA90}">
    <filterColumn colId="7" showButton="0"/>
    <filterColumn colId="9" showButton="0"/>
    <filterColumn colId="10" showButton="0"/>
    <filterColumn colId="11" showButton="0"/>
  </autoFilter>
  <mergeCells count="17">
    <mergeCell ref="O6:O8"/>
    <mergeCell ref="P6:P9"/>
    <mergeCell ref="J7:M7"/>
    <mergeCell ref="J8:K8"/>
    <mergeCell ref="L8:M8"/>
    <mergeCell ref="M2:O2"/>
    <mergeCell ref="A4:Q4"/>
    <mergeCell ref="A6:A9"/>
    <mergeCell ref="B6:B9"/>
    <mergeCell ref="C6:C9"/>
    <mergeCell ref="D6:D9"/>
    <mergeCell ref="E6:E9"/>
    <mergeCell ref="F6:F9"/>
    <mergeCell ref="G6:G9"/>
    <mergeCell ref="H6:I8"/>
    <mergeCell ref="J6:M6"/>
    <mergeCell ref="N6:N8"/>
  </mergeCells>
  <phoneticPr fontId="7" type="noConversion"/>
  <pageMargins left="0.78740157480314965" right="0.19685039370078741" top="0.39370078740157483" bottom="0.19685039370078741" header="0.31496062992125984" footer="0.31496062992125984"/>
  <pageSetup paperSize="9" scale="8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2279D-76A3-4A32-A486-38808E0182C0}">
  <dimension ref="A1:V294"/>
  <sheetViews>
    <sheetView tabSelected="1" zoomScaleNormal="100" workbookViewId="0">
      <selection activeCell="I194" sqref="I194"/>
    </sheetView>
  </sheetViews>
  <sheetFormatPr defaultRowHeight="15" x14ac:dyDescent="0.25"/>
  <cols>
    <col min="1" max="1" width="4.85546875" customWidth="1"/>
    <col min="2" max="2" width="12.140625" style="1" customWidth="1"/>
    <col min="3" max="3" width="17.28515625" style="1" customWidth="1"/>
    <col min="4" max="4" width="10.5703125" style="16" customWidth="1"/>
    <col min="5" max="5" width="5.5703125" style="10" customWidth="1"/>
    <col min="6" max="6" width="4.42578125" style="10" customWidth="1"/>
    <col min="7" max="7" width="9" style="10" customWidth="1"/>
    <col min="8" max="8" width="4.28515625" style="10" customWidth="1"/>
    <col min="9" max="9" width="11" style="10" customWidth="1"/>
    <col min="10" max="10" width="11.5703125" style="49" customWidth="1"/>
    <col min="11" max="11" width="10.5703125" style="10" customWidth="1"/>
    <col min="12" max="12" width="10.42578125" style="10" customWidth="1"/>
    <col min="13" max="13" width="10.85546875" style="49" customWidth="1"/>
    <col min="14" max="15" width="11" style="49" customWidth="1"/>
    <col min="16" max="16" width="11.85546875" style="49" customWidth="1"/>
    <col min="17" max="17" width="9.85546875" style="10" customWidth="1"/>
    <col min="18" max="20" width="9.140625" style="2"/>
    <col min="21" max="21" width="18.5703125" customWidth="1"/>
    <col min="22" max="22" width="29.42578125" customWidth="1"/>
  </cols>
  <sheetData>
    <row r="1" spans="1:22" ht="13.5" customHeight="1" x14ac:dyDescent="0.25">
      <c r="N1" s="59" t="s">
        <v>65</v>
      </c>
      <c r="O1" s="59"/>
      <c r="P1" s="59"/>
      <c r="Q1" s="11"/>
      <c r="R1" s="1"/>
    </row>
    <row r="2" spans="1:22" ht="72.75" customHeight="1" x14ac:dyDescent="0.25">
      <c r="N2" s="132" t="s">
        <v>64</v>
      </c>
      <c r="O2" s="132"/>
      <c r="P2" s="132"/>
      <c r="Q2" s="24"/>
      <c r="R2" s="1"/>
    </row>
    <row r="3" spans="1:22" ht="11.25" customHeight="1" x14ac:dyDescent="0.25">
      <c r="R3" s="1"/>
    </row>
    <row r="4" spans="1:22" ht="33" customHeight="1" x14ac:dyDescent="0.25">
      <c r="B4" s="118" t="s">
        <v>79</v>
      </c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spans="1:22" ht="14.25" customHeight="1" x14ac:dyDescent="0.25">
      <c r="G5" s="50"/>
      <c r="H5" s="50"/>
      <c r="I5" s="50"/>
      <c r="J5" s="60"/>
      <c r="K5" s="50"/>
      <c r="L5" s="50"/>
      <c r="M5" s="60"/>
      <c r="N5" s="60"/>
      <c r="O5" s="60"/>
      <c r="P5" s="61" t="s">
        <v>0</v>
      </c>
      <c r="Q5" s="51"/>
      <c r="R5" s="1"/>
    </row>
    <row r="6" spans="1:22" s="5" customFormat="1" ht="17.25" customHeight="1" x14ac:dyDescent="0.25">
      <c r="A6" s="130" t="s">
        <v>507</v>
      </c>
      <c r="B6" s="122" t="s">
        <v>512</v>
      </c>
      <c r="C6" s="113" t="s">
        <v>66</v>
      </c>
      <c r="D6" s="119" t="s">
        <v>511</v>
      </c>
      <c r="E6" s="113" t="s">
        <v>3</v>
      </c>
      <c r="F6" s="113" t="s">
        <v>4</v>
      </c>
      <c r="G6" s="129" t="s">
        <v>5</v>
      </c>
      <c r="H6" s="129" t="s">
        <v>6</v>
      </c>
      <c r="I6" s="129">
        <v>2023</v>
      </c>
      <c r="J6" s="129"/>
      <c r="K6" s="129" t="s">
        <v>67</v>
      </c>
      <c r="L6" s="129"/>
      <c r="M6" s="129"/>
      <c r="N6" s="129"/>
      <c r="O6" s="131">
        <v>2025</v>
      </c>
      <c r="P6" s="131">
        <v>2026</v>
      </c>
      <c r="Q6" s="123" t="s">
        <v>417</v>
      </c>
      <c r="R6" s="1"/>
      <c r="S6" s="1"/>
      <c r="T6" s="1"/>
    </row>
    <row r="7" spans="1:22" s="5" customFormat="1" ht="18" customHeight="1" x14ac:dyDescent="0.25">
      <c r="A7" s="130"/>
      <c r="B7" s="122"/>
      <c r="C7" s="113"/>
      <c r="D7" s="119"/>
      <c r="E7" s="113"/>
      <c r="F7" s="113"/>
      <c r="G7" s="129"/>
      <c r="H7" s="129"/>
      <c r="I7" s="129"/>
      <c r="J7" s="129"/>
      <c r="K7" s="126">
        <v>2024</v>
      </c>
      <c r="L7" s="127"/>
      <c r="M7" s="127"/>
      <c r="N7" s="128"/>
      <c r="O7" s="131"/>
      <c r="P7" s="131"/>
      <c r="Q7" s="124"/>
      <c r="R7" s="1"/>
      <c r="S7" s="1"/>
      <c r="T7" s="1"/>
    </row>
    <row r="8" spans="1:22" s="5" customFormat="1" ht="18" customHeight="1" x14ac:dyDescent="0.25">
      <c r="A8" s="130"/>
      <c r="B8" s="122"/>
      <c r="C8" s="113"/>
      <c r="D8" s="119"/>
      <c r="E8" s="113"/>
      <c r="F8" s="113"/>
      <c r="G8" s="129"/>
      <c r="H8" s="129"/>
      <c r="I8" s="129"/>
      <c r="J8" s="129"/>
      <c r="K8" s="129" t="s">
        <v>7</v>
      </c>
      <c r="L8" s="129"/>
      <c r="M8" s="131" t="s">
        <v>8</v>
      </c>
      <c r="N8" s="131"/>
      <c r="O8" s="131"/>
      <c r="P8" s="131"/>
      <c r="Q8" s="124"/>
      <c r="R8" s="1"/>
      <c r="S8" s="1"/>
      <c r="T8" s="1"/>
    </row>
    <row r="9" spans="1:22" s="5" customFormat="1" x14ac:dyDescent="0.25">
      <c r="A9" s="130"/>
      <c r="B9" s="122"/>
      <c r="C9" s="113"/>
      <c r="D9" s="119"/>
      <c r="E9" s="113"/>
      <c r="F9" s="113"/>
      <c r="G9" s="129"/>
      <c r="H9" s="129"/>
      <c r="I9" s="52" t="s">
        <v>9</v>
      </c>
      <c r="J9" s="62" t="s">
        <v>10</v>
      </c>
      <c r="K9" s="52" t="s">
        <v>9</v>
      </c>
      <c r="L9" s="52" t="s">
        <v>10</v>
      </c>
      <c r="M9" s="62" t="s">
        <v>9</v>
      </c>
      <c r="N9" s="62" t="s">
        <v>10</v>
      </c>
      <c r="O9" s="62" t="s">
        <v>9</v>
      </c>
      <c r="P9" s="62" t="s">
        <v>9</v>
      </c>
      <c r="Q9" s="125"/>
      <c r="R9" s="1"/>
      <c r="S9" s="1"/>
      <c r="T9" s="1"/>
    </row>
    <row r="10" spans="1:22" s="5" customFormat="1" x14ac:dyDescent="0.25">
      <c r="A10" s="75">
        <v>1</v>
      </c>
      <c r="B10" s="76">
        <v>2</v>
      </c>
      <c r="C10" s="77">
        <v>3</v>
      </c>
      <c r="D10" s="76">
        <v>4</v>
      </c>
      <c r="E10" s="77">
        <v>5</v>
      </c>
      <c r="F10" s="76">
        <v>6</v>
      </c>
      <c r="G10" s="77">
        <v>7</v>
      </c>
      <c r="H10" s="76">
        <v>8</v>
      </c>
      <c r="I10" s="77">
        <v>9</v>
      </c>
      <c r="J10" s="111">
        <v>10</v>
      </c>
      <c r="K10" s="77">
        <v>11</v>
      </c>
      <c r="L10" s="76">
        <v>12</v>
      </c>
      <c r="M10" s="77">
        <v>13</v>
      </c>
      <c r="N10" s="76">
        <v>14</v>
      </c>
      <c r="O10" s="77">
        <v>15</v>
      </c>
      <c r="P10" s="76">
        <v>16</v>
      </c>
      <c r="Q10" s="77">
        <v>17</v>
      </c>
      <c r="R10" s="1"/>
      <c r="S10" s="1"/>
      <c r="T10" s="1"/>
    </row>
    <row r="11" spans="1:22" s="5" customFormat="1" ht="61.5" customHeight="1" x14ac:dyDescent="0.25">
      <c r="A11" s="80">
        <v>1</v>
      </c>
      <c r="B11" s="81" t="s">
        <v>11</v>
      </c>
      <c r="C11" s="44" t="s">
        <v>12</v>
      </c>
      <c r="D11" s="41" t="s">
        <v>510</v>
      </c>
      <c r="E11" s="42"/>
      <c r="F11" s="42"/>
      <c r="G11" s="82"/>
      <c r="H11" s="62"/>
      <c r="I11" s="55">
        <f>'прилож 11 на 2023 год (годовая)'!L10</f>
        <v>179818673.72</v>
      </c>
      <c r="J11" s="55">
        <f>'прилож 11 на 2023 год (годовая)'!M10</f>
        <v>150379438.34999999</v>
      </c>
      <c r="K11" s="55">
        <f t="shared" ref="K11:P11" si="0">K12+K14</f>
        <v>51819442.74000001</v>
      </c>
      <c r="L11" s="55">
        <f t="shared" si="0"/>
        <v>49267736.469999999</v>
      </c>
      <c r="M11" s="55">
        <f t="shared" si="0"/>
        <v>258826516.5</v>
      </c>
      <c r="N11" s="55">
        <f t="shared" si="0"/>
        <v>249274721.92000002</v>
      </c>
      <c r="O11" s="55">
        <f t="shared" si="0"/>
        <v>123937004.7</v>
      </c>
      <c r="P11" s="55">
        <f t="shared" si="0"/>
        <v>133854004.7</v>
      </c>
      <c r="Q11" s="62"/>
      <c r="R11" s="1"/>
      <c r="S11" s="1"/>
      <c r="T11" s="1"/>
      <c r="V11" s="7"/>
    </row>
    <row r="12" spans="1:22" s="5" customFormat="1" ht="21" hidden="1" customHeight="1" x14ac:dyDescent="0.25">
      <c r="A12" s="80"/>
      <c r="B12" s="73"/>
      <c r="C12" s="40"/>
      <c r="D12" s="41"/>
      <c r="E12" s="42"/>
      <c r="F12" s="42"/>
      <c r="G12" s="82"/>
      <c r="H12" s="62"/>
      <c r="I12" s="55">
        <f>'прилож 11 на 2023 год (годовая)'!L11</f>
        <v>0</v>
      </c>
      <c r="J12" s="55">
        <f>'прилож 11 на 2023 год (годовая)'!M11</f>
        <v>0</v>
      </c>
      <c r="K12" s="63"/>
      <c r="L12" s="63"/>
      <c r="M12" s="63"/>
      <c r="N12" s="63"/>
      <c r="O12" s="63"/>
      <c r="P12" s="63"/>
      <c r="Q12" s="62"/>
      <c r="R12" s="1"/>
      <c r="S12" s="1"/>
      <c r="T12" s="1"/>
    </row>
    <row r="13" spans="1:22" s="5" customFormat="1" hidden="1" x14ac:dyDescent="0.25">
      <c r="A13" s="80"/>
      <c r="B13" s="73"/>
      <c r="C13" s="40"/>
      <c r="D13" s="41"/>
      <c r="E13" s="42"/>
      <c r="F13" s="42"/>
      <c r="G13" s="82"/>
      <c r="H13" s="62"/>
      <c r="I13" s="55">
        <f>'прилож 11 на 2023 год (годовая)'!L12</f>
        <v>0</v>
      </c>
      <c r="J13" s="55">
        <f>'прилож 11 на 2023 год (годовая)'!M12</f>
        <v>0</v>
      </c>
      <c r="K13" s="63"/>
      <c r="L13" s="63"/>
      <c r="M13" s="63"/>
      <c r="N13" s="63"/>
      <c r="O13" s="63"/>
      <c r="P13" s="63"/>
      <c r="Q13" s="62"/>
      <c r="R13" s="1"/>
      <c r="S13" s="1"/>
      <c r="T13" s="1"/>
    </row>
    <row r="14" spans="1:22" s="5" customFormat="1" ht="31.5" x14ac:dyDescent="0.25">
      <c r="A14" s="80">
        <v>2</v>
      </c>
      <c r="B14" s="73"/>
      <c r="C14" s="40"/>
      <c r="D14" s="41" t="s">
        <v>27</v>
      </c>
      <c r="E14" s="42" t="s">
        <v>26</v>
      </c>
      <c r="F14" s="42"/>
      <c r="G14" s="82"/>
      <c r="H14" s="62"/>
      <c r="I14" s="55">
        <f>'прилож 11 на 2023 год (годовая)'!L13</f>
        <v>179818673.72</v>
      </c>
      <c r="J14" s="55">
        <f>'прилож 11 на 2023 год (годовая)'!M13</f>
        <v>150379438.34999999</v>
      </c>
      <c r="K14" s="63">
        <f>K18+K108+K119+K131+K246</f>
        <v>51819442.74000001</v>
      </c>
      <c r="L14" s="63">
        <f>L18+L108+L119+L131+L246</f>
        <v>49267736.469999999</v>
      </c>
      <c r="M14" s="63">
        <f>M16+M107+M119+M131+M246</f>
        <v>258826516.5</v>
      </c>
      <c r="N14" s="63">
        <f>N16+N107+N119+N131+N246</f>
        <v>249274721.92000002</v>
      </c>
      <c r="O14" s="63">
        <f>O16+O107+O119+O131+O246</f>
        <v>123937004.7</v>
      </c>
      <c r="P14" s="63">
        <f>P16+P107+P119+P131+P246</f>
        <v>133854004.7</v>
      </c>
      <c r="Q14" s="62"/>
      <c r="R14" s="1"/>
      <c r="S14" s="1"/>
      <c r="T14" s="1"/>
      <c r="V14" s="7"/>
    </row>
    <row r="15" spans="1:22" s="5" customFormat="1" hidden="1" x14ac:dyDescent="0.25">
      <c r="A15" s="80">
        <v>3</v>
      </c>
      <c r="B15" s="73"/>
      <c r="C15" s="40"/>
      <c r="D15" s="41"/>
      <c r="E15" s="42"/>
      <c r="F15" s="42"/>
      <c r="G15" s="82"/>
      <c r="H15" s="62"/>
      <c r="I15" s="55">
        <f>'прилож 11 на 2023 год (годовая)'!L14</f>
        <v>0</v>
      </c>
      <c r="J15" s="55">
        <f>'прилож 11 на 2023 год (годовая)'!M14</f>
        <v>0</v>
      </c>
      <c r="K15" s="63"/>
      <c r="L15" s="63"/>
      <c r="M15" s="63"/>
      <c r="N15" s="63"/>
      <c r="O15" s="63"/>
      <c r="P15" s="63"/>
      <c r="Q15" s="62"/>
      <c r="R15" s="1"/>
      <c r="S15" s="1"/>
      <c r="T15" s="1"/>
    </row>
    <row r="16" spans="1:22" s="5" customFormat="1" ht="72" x14ac:dyDescent="0.25">
      <c r="A16" s="80">
        <v>3</v>
      </c>
      <c r="B16" s="81" t="s">
        <v>13</v>
      </c>
      <c r="C16" s="83" t="s">
        <v>28</v>
      </c>
      <c r="D16" s="41" t="s">
        <v>510</v>
      </c>
      <c r="E16" s="42"/>
      <c r="F16" s="42"/>
      <c r="G16" s="82"/>
      <c r="H16" s="62"/>
      <c r="I16" s="55">
        <f>'прилож 11 на 2023 год (годовая)'!L15</f>
        <v>65443470.200000003</v>
      </c>
      <c r="J16" s="55">
        <f>'прилож 11 на 2023 год (годовая)'!M15</f>
        <v>43237261.769999996</v>
      </c>
      <c r="K16" s="55">
        <f>K18</f>
        <v>5269813.4999999991</v>
      </c>
      <c r="L16" s="55">
        <f t="shared" ref="L16:P16" si="1">L18</f>
        <v>4947619.54</v>
      </c>
      <c r="M16" s="55">
        <f t="shared" si="1"/>
        <v>53854337.340000004</v>
      </c>
      <c r="N16" s="55">
        <f t="shared" si="1"/>
        <v>50810661.180000007</v>
      </c>
      <c r="O16" s="55">
        <f t="shared" si="1"/>
        <v>14000000</v>
      </c>
      <c r="P16" s="55">
        <f t="shared" si="1"/>
        <v>14000000</v>
      </c>
      <c r="Q16" s="62"/>
      <c r="R16" s="6"/>
      <c r="S16" s="1"/>
      <c r="T16" s="1"/>
      <c r="V16" s="7"/>
    </row>
    <row r="17" spans="1:21" s="5" customFormat="1" hidden="1" x14ac:dyDescent="0.25">
      <c r="A17" s="80"/>
      <c r="B17" s="73"/>
      <c r="C17" s="40"/>
      <c r="D17" s="41"/>
      <c r="E17" s="42"/>
      <c r="F17" s="42"/>
      <c r="G17" s="82"/>
      <c r="H17" s="62"/>
      <c r="I17" s="55">
        <f>'прилож 11 на 2023 год (годовая)'!L16</f>
        <v>0</v>
      </c>
      <c r="J17" s="55">
        <f>'прилож 11 на 2023 год (годовая)'!M16</f>
        <v>0</v>
      </c>
      <c r="K17" s="63"/>
      <c r="L17" s="63"/>
      <c r="M17" s="63"/>
      <c r="N17" s="63"/>
      <c r="O17" s="63"/>
      <c r="P17" s="63"/>
      <c r="Q17" s="62"/>
      <c r="R17" s="1"/>
      <c r="S17" s="1"/>
      <c r="T17" s="1"/>
    </row>
    <row r="18" spans="1:21" s="5" customFormat="1" ht="32.25" customHeight="1" x14ac:dyDescent="0.25">
      <c r="A18" s="80">
        <v>4</v>
      </c>
      <c r="B18" s="73"/>
      <c r="C18" s="40"/>
      <c r="D18" s="41" t="s">
        <v>27</v>
      </c>
      <c r="E18" s="42" t="s">
        <v>26</v>
      </c>
      <c r="F18" s="42"/>
      <c r="G18" s="82"/>
      <c r="H18" s="62"/>
      <c r="I18" s="55">
        <f>I19+I21+I27+I30+I33+I36+I39+I48+I51+I66+I69+I75+I78+I87+I90+I93+I96+I98+I101+I104</f>
        <v>65443470.199999996</v>
      </c>
      <c r="J18" s="55">
        <f>J19+J21+J27+J30+J33+J36+J39+J48+J51+J66+J69+J75+J78+J87+J90+J93+J96+J98+J101+J104+J81</f>
        <v>43237261.769999996</v>
      </c>
      <c r="K18" s="55">
        <f>K24+K34+K38+K47+K50+K53+K41+K59+K86</f>
        <v>5269813.4999999991</v>
      </c>
      <c r="L18" s="55">
        <f>L24+L34+L38+L47+L50+L53+L41+L59+L86+L20</f>
        <v>4947619.54</v>
      </c>
      <c r="M18" s="55">
        <f>M19+M66+M21+M69+M27+M30+M33+M36+M39+M42+M45+M48+M51+M75+M78+M81</f>
        <v>53854337.340000004</v>
      </c>
      <c r="N18" s="55">
        <f>N19+N66+N21+N69+N27+N30+N33+N36+N39+N42+N45+N48+N51+N75+N78+N81</f>
        <v>50810661.180000007</v>
      </c>
      <c r="O18" s="55">
        <f>O19+O66+O21+O69+O27+O30+O33+O36+O39+O42+O45+O48+O51+O75+O78+O81</f>
        <v>14000000</v>
      </c>
      <c r="P18" s="55">
        <f>P19+P66+P21+P69+P27+P30+P33+P36+P39+P42+P45+P48+P51+P75+P78+P81</f>
        <v>14000000</v>
      </c>
      <c r="Q18" s="84"/>
      <c r="R18" s="6"/>
      <c r="S18" s="6"/>
      <c r="T18" s="1"/>
    </row>
    <row r="19" spans="1:21" s="5" customFormat="1" ht="54.75" customHeight="1" x14ac:dyDescent="0.25">
      <c r="A19" s="80">
        <v>5</v>
      </c>
      <c r="B19" s="72" t="s">
        <v>68</v>
      </c>
      <c r="C19" s="85" t="s">
        <v>467</v>
      </c>
      <c r="D19" s="41" t="s">
        <v>510</v>
      </c>
      <c r="E19" s="42"/>
      <c r="F19" s="42"/>
      <c r="G19" s="82"/>
      <c r="H19" s="62"/>
      <c r="I19" s="55">
        <f>I20</f>
        <v>0</v>
      </c>
      <c r="J19" s="55">
        <f t="shared" ref="J19:P19" si="2">J20</f>
        <v>0</v>
      </c>
      <c r="K19" s="55">
        <f t="shared" si="2"/>
        <v>0</v>
      </c>
      <c r="L19" s="55">
        <f t="shared" si="2"/>
        <v>0</v>
      </c>
      <c r="M19" s="55">
        <f t="shared" si="2"/>
        <v>0</v>
      </c>
      <c r="N19" s="55">
        <f t="shared" si="2"/>
        <v>0</v>
      </c>
      <c r="O19" s="55">
        <f t="shared" si="2"/>
        <v>14000000</v>
      </c>
      <c r="P19" s="55">
        <f t="shared" si="2"/>
        <v>14000000</v>
      </c>
      <c r="Q19" s="84"/>
      <c r="R19" s="1"/>
      <c r="S19" s="6"/>
      <c r="T19" s="1"/>
    </row>
    <row r="20" spans="1:21" s="5" customFormat="1" ht="32.25" customHeight="1" x14ac:dyDescent="0.25">
      <c r="A20" s="80">
        <v>6</v>
      </c>
      <c r="B20" s="73"/>
      <c r="C20" s="40"/>
      <c r="D20" s="41" t="s">
        <v>27</v>
      </c>
      <c r="E20" s="42" t="s">
        <v>26</v>
      </c>
      <c r="F20" s="42" t="s">
        <v>22</v>
      </c>
      <c r="G20" s="82" t="s">
        <v>468</v>
      </c>
      <c r="H20" s="62">
        <v>870</v>
      </c>
      <c r="I20" s="55">
        <v>0</v>
      </c>
      <c r="J20" s="55">
        <v>0</v>
      </c>
      <c r="K20" s="55">
        <v>0</v>
      </c>
      <c r="L20" s="55">
        <v>0</v>
      </c>
      <c r="M20" s="55"/>
      <c r="N20" s="55">
        <v>0</v>
      </c>
      <c r="O20" s="55">
        <v>14000000</v>
      </c>
      <c r="P20" s="55">
        <v>14000000</v>
      </c>
      <c r="Q20" s="84"/>
      <c r="R20" s="1"/>
      <c r="S20" s="6"/>
      <c r="T20" s="1"/>
      <c r="U20" s="7"/>
    </row>
    <row r="21" spans="1:21" s="5" customFormat="1" ht="205.5" customHeight="1" x14ac:dyDescent="0.25">
      <c r="A21" s="80">
        <v>7</v>
      </c>
      <c r="B21" s="72" t="s">
        <v>71</v>
      </c>
      <c r="C21" s="34" t="s">
        <v>95</v>
      </c>
      <c r="D21" s="35" t="s">
        <v>510</v>
      </c>
      <c r="E21" s="36"/>
      <c r="F21" s="36"/>
      <c r="G21" s="86"/>
      <c r="H21" s="87"/>
      <c r="I21" s="55">
        <f>'прилож 11 на 2023 год (годовая)'!L21</f>
        <v>24236667</v>
      </c>
      <c r="J21" s="55">
        <f>'прилож 11 на 2023 год (годовая)'!M21</f>
        <v>21222474.57</v>
      </c>
      <c r="K21" s="55">
        <f t="shared" ref="K21:L21" si="3">K22</f>
        <v>2166963.84</v>
      </c>
      <c r="L21" s="55">
        <f t="shared" si="3"/>
        <v>2166963.84</v>
      </c>
      <c r="M21" s="55">
        <f>M22</f>
        <v>23715134.189999998</v>
      </c>
      <c r="N21" s="55">
        <f>N22</f>
        <v>21895462.039999999</v>
      </c>
      <c r="O21" s="55">
        <f t="shared" ref="O21:P21" si="4">O22</f>
        <v>0</v>
      </c>
      <c r="P21" s="55">
        <f t="shared" si="4"/>
        <v>0</v>
      </c>
      <c r="Q21" s="87"/>
      <c r="R21" s="1"/>
      <c r="S21" s="6"/>
      <c r="T21" s="1"/>
    </row>
    <row r="22" spans="1:21" s="5" customFormat="1" ht="34.5" customHeight="1" x14ac:dyDescent="0.25">
      <c r="A22" s="80">
        <v>8</v>
      </c>
      <c r="B22" s="73"/>
      <c r="C22" s="40"/>
      <c r="D22" s="41" t="s">
        <v>27</v>
      </c>
      <c r="E22" s="42" t="s">
        <v>26</v>
      </c>
      <c r="F22" s="42"/>
      <c r="G22" s="82"/>
      <c r="H22" s="62"/>
      <c r="I22" s="55">
        <f>'прилож 11 на 2023 год (годовая)'!L22</f>
        <v>24236667</v>
      </c>
      <c r="J22" s="55">
        <f>'прилож 11 на 2023 год (годовая)'!M22</f>
        <v>21222474.57</v>
      </c>
      <c r="K22" s="63">
        <f>K24</f>
        <v>2166963.84</v>
      </c>
      <c r="L22" s="63">
        <f>L24</f>
        <v>2166963.84</v>
      </c>
      <c r="M22" s="63">
        <f>M23+M24</f>
        <v>23715134.189999998</v>
      </c>
      <c r="N22" s="63">
        <f t="shared" ref="N22:P22" si="5">N23+N24</f>
        <v>21895462.039999999</v>
      </c>
      <c r="O22" s="63">
        <f t="shared" si="5"/>
        <v>0</v>
      </c>
      <c r="P22" s="63">
        <f t="shared" si="5"/>
        <v>0</v>
      </c>
      <c r="Q22" s="62"/>
      <c r="R22" s="1"/>
      <c r="S22" s="6"/>
      <c r="T22" s="1"/>
    </row>
    <row r="23" spans="1:21" s="5" customFormat="1" ht="34.5" customHeight="1" x14ac:dyDescent="0.25">
      <c r="A23" s="80">
        <v>9</v>
      </c>
      <c r="B23" s="73"/>
      <c r="C23" s="40"/>
      <c r="D23" s="41" t="s">
        <v>27</v>
      </c>
      <c r="E23" s="42" t="s">
        <v>26</v>
      </c>
      <c r="F23" s="42" t="s">
        <v>21</v>
      </c>
      <c r="G23" s="82" t="s">
        <v>23</v>
      </c>
      <c r="H23" s="62">
        <v>244</v>
      </c>
      <c r="I23" s="55">
        <f>'прилож 11 на 2023 год (годовая)'!L23</f>
        <v>14417324.300000001</v>
      </c>
      <c r="J23" s="55">
        <f>'прилож 11 на 2023 год (годовая)'!M23</f>
        <v>14417324.300000001</v>
      </c>
      <c r="K23" s="63">
        <v>0</v>
      </c>
      <c r="L23" s="63">
        <v>0</v>
      </c>
      <c r="M23" s="63">
        <f>64559.54+5269170</f>
        <v>5333729.54</v>
      </c>
      <c r="N23" s="63">
        <f>58445.92+4811836</f>
        <v>4870281.92</v>
      </c>
      <c r="O23" s="63"/>
      <c r="P23" s="63"/>
      <c r="Q23" s="62"/>
      <c r="R23" s="1"/>
      <c r="S23" s="6"/>
      <c r="T23" s="1"/>
    </row>
    <row r="24" spans="1:21" s="5" customFormat="1" ht="31.5" customHeight="1" x14ac:dyDescent="0.25">
      <c r="A24" s="80">
        <v>10</v>
      </c>
      <c r="B24" s="73"/>
      <c r="C24" s="40"/>
      <c r="D24" s="41" t="s">
        <v>27</v>
      </c>
      <c r="E24" s="42" t="s">
        <v>26</v>
      </c>
      <c r="F24" s="42" t="s">
        <v>21</v>
      </c>
      <c r="G24" s="82" t="s">
        <v>23</v>
      </c>
      <c r="H24" s="62">
        <v>243</v>
      </c>
      <c r="I24" s="55">
        <f>'прилож 11 на 2023 год (годовая)'!L24</f>
        <v>9819342.6999999993</v>
      </c>
      <c r="J24" s="55">
        <f>'прилож 11 на 2023 год (годовая)'!M24</f>
        <v>6805150.2699999996</v>
      </c>
      <c r="K24" s="63">
        <f>21669.84+2145294</f>
        <v>2166963.84</v>
      </c>
      <c r="L24" s="63">
        <f>21669.84+2145294</f>
        <v>2166963.84</v>
      </c>
      <c r="M24" s="63">
        <f>215354.65+18166050</f>
        <v>18381404.649999999</v>
      </c>
      <c r="N24" s="63">
        <f>199865.12+16825315</f>
        <v>17025180.120000001</v>
      </c>
      <c r="O24" s="63">
        <v>0</v>
      </c>
      <c r="P24" s="63">
        <v>0</v>
      </c>
      <c r="Q24" s="62"/>
      <c r="R24" s="1"/>
      <c r="S24" s="6"/>
      <c r="T24" s="1"/>
    </row>
    <row r="25" spans="1:21" s="5" customFormat="1" ht="30.75" hidden="1" customHeight="1" x14ac:dyDescent="0.25">
      <c r="A25" s="80"/>
      <c r="B25" s="73"/>
      <c r="C25" s="40"/>
      <c r="D25" s="41" t="s">
        <v>27</v>
      </c>
      <c r="E25" s="42" t="s">
        <v>26</v>
      </c>
      <c r="F25" s="42"/>
      <c r="G25" s="82"/>
      <c r="H25" s="62"/>
      <c r="I25" s="55">
        <v>0</v>
      </c>
      <c r="J25" s="55">
        <v>0</v>
      </c>
      <c r="K25" s="63">
        <f>K26</f>
        <v>0</v>
      </c>
      <c r="L25" s="63">
        <f>L26</f>
        <v>0</v>
      </c>
      <c r="M25" s="63">
        <v>0</v>
      </c>
      <c r="N25" s="63">
        <v>0</v>
      </c>
      <c r="O25" s="63">
        <f>O26</f>
        <v>0</v>
      </c>
      <c r="P25" s="63">
        <f>P26</f>
        <v>0</v>
      </c>
      <c r="Q25" s="62"/>
      <c r="R25" s="1"/>
      <c r="S25" s="6"/>
      <c r="T25" s="1"/>
    </row>
    <row r="26" spans="1:21" s="5" customFormat="1" ht="30.75" hidden="1" customHeight="1" x14ac:dyDescent="0.25">
      <c r="A26" s="80">
        <v>8</v>
      </c>
      <c r="B26" s="73"/>
      <c r="C26" s="40"/>
      <c r="D26" s="41" t="s">
        <v>27</v>
      </c>
      <c r="E26" s="42" t="s">
        <v>26</v>
      </c>
      <c r="F26" s="42" t="s">
        <v>21</v>
      </c>
      <c r="G26" s="82" t="s">
        <v>199</v>
      </c>
      <c r="H26" s="62">
        <v>244</v>
      </c>
      <c r="I26" s="55">
        <v>0</v>
      </c>
      <c r="J26" s="55">
        <v>0</v>
      </c>
      <c r="K26" s="63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2"/>
      <c r="R26" s="1"/>
      <c r="S26" s="6"/>
      <c r="T26" s="1"/>
    </row>
    <row r="27" spans="1:21" s="5" customFormat="1" ht="106.5" customHeight="1" x14ac:dyDescent="0.25">
      <c r="A27" s="80">
        <v>11</v>
      </c>
      <c r="B27" s="72" t="s">
        <v>47</v>
      </c>
      <c r="C27" s="34" t="s">
        <v>453</v>
      </c>
      <c r="D27" s="35" t="s">
        <v>510</v>
      </c>
      <c r="E27" s="36"/>
      <c r="F27" s="36"/>
      <c r="G27" s="86"/>
      <c r="H27" s="87"/>
      <c r="I27" s="55">
        <f>'прилож 11 на 2023 год (годовая)'!L25</f>
        <v>19146000</v>
      </c>
      <c r="J27" s="55">
        <f>'прилож 11 на 2023 год (годовая)'!M25</f>
        <v>0</v>
      </c>
      <c r="K27" s="55">
        <f t="shared" ref="K27:P28" si="6">K28</f>
        <v>0</v>
      </c>
      <c r="L27" s="55">
        <f t="shared" si="6"/>
        <v>0</v>
      </c>
      <c r="M27" s="55">
        <f>M28</f>
        <v>7738430</v>
      </c>
      <c r="N27" s="55">
        <f t="shared" ref="N27:P27" si="7">N28</f>
        <v>7738430</v>
      </c>
      <c r="O27" s="55">
        <f t="shared" si="7"/>
        <v>0</v>
      </c>
      <c r="P27" s="55">
        <f t="shared" si="7"/>
        <v>0</v>
      </c>
      <c r="Q27" s="87"/>
      <c r="R27" s="1"/>
      <c r="S27" s="6"/>
      <c r="T27" s="1"/>
    </row>
    <row r="28" spans="1:21" s="5" customFormat="1" ht="32.25" customHeight="1" x14ac:dyDescent="0.25">
      <c r="A28" s="80">
        <v>12</v>
      </c>
      <c r="B28" s="73"/>
      <c r="C28" s="40"/>
      <c r="D28" s="41" t="s">
        <v>27</v>
      </c>
      <c r="E28" s="42" t="s">
        <v>26</v>
      </c>
      <c r="F28" s="42"/>
      <c r="G28" s="82"/>
      <c r="H28" s="62"/>
      <c r="I28" s="55">
        <f>'прилож 11 на 2023 год (годовая)'!L26</f>
        <v>19146000</v>
      </c>
      <c r="J28" s="55">
        <f>'прилож 11 на 2023 год (годовая)'!M26</f>
        <v>0</v>
      </c>
      <c r="K28" s="63">
        <f t="shared" si="6"/>
        <v>0</v>
      </c>
      <c r="L28" s="63">
        <f t="shared" si="6"/>
        <v>0</v>
      </c>
      <c r="M28" s="63">
        <f>M29</f>
        <v>7738430</v>
      </c>
      <c r="N28" s="63">
        <f t="shared" si="6"/>
        <v>7738430</v>
      </c>
      <c r="O28" s="63">
        <f t="shared" si="6"/>
        <v>0</v>
      </c>
      <c r="P28" s="63">
        <f t="shared" si="6"/>
        <v>0</v>
      </c>
      <c r="Q28" s="62"/>
      <c r="R28" s="1"/>
      <c r="S28" s="6"/>
      <c r="T28" s="1"/>
    </row>
    <row r="29" spans="1:21" s="5" customFormat="1" ht="36" customHeight="1" x14ac:dyDescent="0.25">
      <c r="A29" s="80">
        <v>13</v>
      </c>
      <c r="B29" s="73"/>
      <c r="C29" s="40"/>
      <c r="D29" s="41" t="s">
        <v>27</v>
      </c>
      <c r="E29" s="42" t="s">
        <v>26</v>
      </c>
      <c r="F29" s="42" t="s">
        <v>21</v>
      </c>
      <c r="G29" s="82" t="s">
        <v>452</v>
      </c>
      <c r="H29" s="62">
        <v>414</v>
      </c>
      <c r="I29" s="55">
        <f>'прилож 11 на 2023 год (годовая)'!L27</f>
        <v>19146000</v>
      </c>
      <c r="J29" s="55">
        <f>'прилож 11 на 2023 год (годовая)'!M27</f>
        <v>0</v>
      </c>
      <c r="K29" s="63">
        <v>0</v>
      </c>
      <c r="L29" s="63">
        <v>0</v>
      </c>
      <c r="M29" s="63">
        <f>7660800+77630</f>
        <v>7738430</v>
      </c>
      <c r="N29" s="63">
        <f>77630+7660800</f>
        <v>7738430</v>
      </c>
      <c r="O29" s="63">
        <v>0</v>
      </c>
      <c r="P29" s="63">
        <v>0</v>
      </c>
      <c r="Q29" s="62"/>
      <c r="R29" s="1"/>
      <c r="S29" s="6"/>
      <c r="T29" s="1"/>
    </row>
    <row r="30" spans="1:21" s="5" customFormat="1" ht="48" customHeight="1" x14ac:dyDescent="0.25">
      <c r="A30" s="80">
        <v>14</v>
      </c>
      <c r="B30" s="74" t="s">
        <v>49</v>
      </c>
      <c r="C30" s="34" t="s">
        <v>454</v>
      </c>
      <c r="D30" s="35" t="s">
        <v>510</v>
      </c>
      <c r="E30" s="36"/>
      <c r="F30" s="36"/>
      <c r="G30" s="86"/>
      <c r="H30" s="87"/>
      <c r="I30" s="55">
        <v>0</v>
      </c>
      <c r="J30" s="55">
        <v>0</v>
      </c>
      <c r="K30" s="55">
        <f t="shared" ref="K30:L30" si="8">K33</f>
        <v>2015754.05</v>
      </c>
      <c r="L30" s="55">
        <f t="shared" si="8"/>
        <v>1759955.91</v>
      </c>
      <c r="M30" s="55">
        <f>M31+M32</f>
        <v>1224000</v>
      </c>
      <c r="N30" s="55">
        <f>N31+N32</f>
        <v>0</v>
      </c>
      <c r="O30" s="55">
        <f>O31+O32</f>
        <v>0</v>
      </c>
      <c r="P30" s="55">
        <f>P31+P32</f>
        <v>0</v>
      </c>
      <c r="Q30" s="87"/>
      <c r="R30" s="1"/>
      <c r="S30" s="6"/>
      <c r="T30" s="1"/>
    </row>
    <row r="31" spans="1:21" s="5" customFormat="1" ht="48" customHeight="1" x14ac:dyDescent="0.25">
      <c r="A31" s="80">
        <v>15</v>
      </c>
      <c r="B31" s="74"/>
      <c r="C31" s="34"/>
      <c r="D31" s="41" t="s">
        <v>27</v>
      </c>
      <c r="E31" s="36" t="s">
        <v>26</v>
      </c>
      <c r="F31" s="36" t="s">
        <v>21</v>
      </c>
      <c r="G31" s="82" t="s">
        <v>197</v>
      </c>
      <c r="H31" s="87">
        <v>244</v>
      </c>
      <c r="I31" s="55">
        <v>0</v>
      </c>
      <c r="J31" s="55">
        <v>0</v>
      </c>
      <c r="K31" s="55">
        <v>0</v>
      </c>
      <c r="L31" s="55">
        <v>0</v>
      </c>
      <c r="M31" s="55">
        <v>1224000</v>
      </c>
      <c r="N31" s="55">
        <v>0</v>
      </c>
      <c r="O31" s="55">
        <v>0</v>
      </c>
      <c r="P31" s="55">
        <v>0</v>
      </c>
      <c r="Q31" s="87"/>
      <c r="R31" s="1"/>
      <c r="S31" s="6"/>
      <c r="T31" s="1"/>
    </row>
    <row r="32" spans="1:21" s="5" customFormat="1" ht="30.75" hidden="1" customHeight="1" x14ac:dyDescent="0.25">
      <c r="A32" s="80"/>
      <c r="B32" s="88"/>
      <c r="C32" s="40"/>
      <c r="D32" s="41" t="s">
        <v>27</v>
      </c>
      <c r="E32" s="42" t="s">
        <v>26</v>
      </c>
      <c r="F32" s="42" t="s">
        <v>21</v>
      </c>
      <c r="G32" s="82" t="s">
        <v>201</v>
      </c>
      <c r="H32" s="62">
        <v>244</v>
      </c>
      <c r="I32" s="55">
        <v>0</v>
      </c>
      <c r="J32" s="55">
        <v>0</v>
      </c>
      <c r="K32" s="63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2"/>
      <c r="R32" s="1"/>
      <c r="S32" s="6"/>
      <c r="T32" s="1"/>
    </row>
    <row r="33" spans="1:20" s="5" customFormat="1" ht="45.75" customHeight="1" x14ac:dyDescent="0.25">
      <c r="A33" s="80">
        <v>16</v>
      </c>
      <c r="B33" s="74" t="s">
        <v>51</v>
      </c>
      <c r="C33" s="34" t="s">
        <v>472</v>
      </c>
      <c r="D33" s="41" t="s">
        <v>27</v>
      </c>
      <c r="E33" s="42" t="s">
        <v>26</v>
      </c>
      <c r="F33" s="42" t="s">
        <v>21</v>
      </c>
      <c r="G33" s="82"/>
      <c r="H33" s="62"/>
      <c r="I33" s="55">
        <f>'прилож 11 на 2023 год (годовая)'!L29</f>
        <v>3677947.62</v>
      </c>
      <c r="J33" s="55">
        <f>'прилож 11 на 2023 год (годовая)'!M29</f>
        <v>3677947.62</v>
      </c>
      <c r="K33" s="55">
        <f t="shared" ref="K33:L33" si="9">K34</f>
        <v>2015754.05</v>
      </c>
      <c r="L33" s="55">
        <f t="shared" si="9"/>
        <v>1759955.91</v>
      </c>
      <c r="M33" s="55">
        <f>M34+M35</f>
        <v>7406662.3799999999</v>
      </c>
      <c r="N33" s="55">
        <f t="shared" ref="N33:P33" si="10">N34+N35</f>
        <v>7406662.3799999999</v>
      </c>
      <c r="O33" s="55">
        <f t="shared" si="10"/>
        <v>0</v>
      </c>
      <c r="P33" s="55">
        <f t="shared" si="10"/>
        <v>0</v>
      </c>
      <c r="Q33" s="62"/>
      <c r="R33" s="1"/>
      <c r="S33" s="6"/>
      <c r="T33" s="1"/>
    </row>
    <row r="34" spans="1:20" s="5" customFormat="1" ht="33.75" customHeight="1" x14ac:dyDescent="0.25">
      <c r="A34" s="80">
        <v>17</v>
      </c>
      <c r="B34" s="88"/>
      <c r="C34" s="40"/>
      <c r="D34" s="41" t="s">
        <v>27</v>
      </c>
      <c r="E34" s="42" t="s">
        <v>26</v>
      </c>
      <c r="F34" s="42" t="s">
        <v>21</v>
      </c>
      <c r="G34" s="82" t="s">
        <v>187</v>
      </c>
      <c r="H34" s="62">
        <v>244</v>
      </c>
      <c r="I34" s="55">
        <f>'прилож 11 на 2023 год (годовая)'!L30</f>
        <v>3677947.62</v>
      </c>
      <c r="J34" s="55">
        <f>'прилож 11 на 2023 год (годовая)'!M30</f>
        <v>3677947.62</v>
      </c>
      <c r="K34" s="63">
        <v>2015754.05</v>
      </c>
      <c r="L34" s="63">
        <v>1759955.91</v>
      </c>
      <c r="M34" s="63">
        <f>7203923.59+49338.62</f>
        <v>7253262.21</v>
      </c>
      <c r="N34" s="63">
        <f>7203923.59+49338.62</f>
        <v>7253262.21</v>
      </c>
      <c r="O34" s="63">
        <v>0</v>
      </c>
      <c r="P34" s="63">
        <v>0</v>
      </c>
      <c r="Q34" s="62"/>
      <c r="R34" s="1"/>
      <c r="S34" s="6"/>
      <c r="T34" s="1"/>
    </row>
    <row r="35" spans="1:20" s="5" customFormat="1" ht="33.75" customHeight="1" x14ac:dyDescent="0.25">
      <c r="A35" s="80">
        <v>18</v>
      </c>
      <c r="B35" s="73"/>
      <c r="C35" s="40"/>
      <c r="D35" s="41" t="s">
        <v>27</v>
      </c>
      <c r="E35" s="42" t="s">
        <v>26</v>
      </c>
      <c r="F35" s="42" t="s">
        <v>21</v>
      </c>
      <c r="G35" s="82" t="s">
        <v>187</v>
      </c>
      <c r="H35" s="62">
        <v>243</v>
      </c>
      <c r="I35" s="55">
        <v>0</v>
      </c>
      <c r="J35" s="55">
        <v>0</v>
      </c>
      <c r="K35" s="63">
        <v>0</v>
      </c>
      <c r="L35" s="63">
        <v>0</v>
      </c>
      <c r="M35" s="63">
        <v>153400.17000000001</v>
      </c>
      <c r="N35" s="63">
        <v>153400.17000000001</v>
      </c>
      <c r="O35" s="63">
        <v>0</v>
      </c>
      <c r="P35" s="63">
        <v>0</v>
      </c>
      <c r="Q35" s="62"/>
      <c r="R35" s="1"/>
      <c r="S35" s="6"/>
      <c r="T35" s="1"/>
    </row>
    <row r="36" spans="1:20" s="5" customFormat="1" ht="96" customHeight="1" x14ac:dyDescent="0.25">
      <c r="A36" s="80">
        <v>19</v>
      </c>
      <c r="B36" s="72" t="s">
        <v>53</v>
      </c>
      <c r="C36" s="34" t="s">
        <v>431</v>
      </c>
      <c r="D36" s="35" t="s">
        <v>510</v>
      </c>
      <c r="E36" s="36"/>
      <c r="F36" s="36"/>
      <c r="G36" s="86"/>
      <c r="H36" s="87"/>
      <c r="I36" s="55">
        <f>'прилож 11 на 2023 год (годовая)'!L31</f>
        <v>3547131.31</v>
      </c>
      <c r="J36" s="55">
        <f>'прилож 11 на 2023 год (годовая)'!M31</f>
        <v>3547131.31</v>
      </c>
      <c r="K36" s="55">
        <f t="shared" ref="K36:P37" si="11">K37</f>
        <v>879143.5</v>
      </c>
      <c r="L36" s="55">
        <f t="shared" si="11"/>
        <v>879143.5</v>
      </c>
      <c r="M36" s="55">
        <f>M37</f>
        <v>4017368.48</v>
      </c>
      <c r="N36" s="55">
        <f t="shared" ref="N36:P36" si="12">N37</f>
        <v>4017364.4699999997</v>
      </c>
      <c r="O36" s="55">
        <f t="shared" si="12"/>
        <v>0</v>
      </c>
      <c r="P36" s="55">
        <f t="shared" si="12"/>
        <v>0</v>
      </c>
      <c r="Q36" s="87"/>
      <c r="R36" s="1"/>
      <c r="S36" s="6"/>
      <c r="T36" s="1"/>
    </row>
    <row r="37" spans="1:20" s="5" customFormat="1" ht="33" customHeight="1" x14ac:dyDescent="0.25">
      <c r="A37" s="80">
        <v>20</v>
      </c>
      <c r="B37" s="73"/>
      <c r="C37" s="40"/>
      <c r="D37" s="41" t="s">
        <v>27</v>
      </c>
      <c r="E37" s="42" t="s">
        <v>26</v>
      </c>
      <c r="F37" s="42"/>
      <c r="G37" s="82"/>
      <c r="H37" s="62"/>
      <c r="I37" s="55">
        <f>'прилож 11 на 2023 год (годовая)'!L32</f>
        <v>3547131.31</v>
      </c>
      <c r="J37" s="55">
        <f>'прилож 11 на 2023 год (годовая)'!M32</f>
        <v>3547131.31</v>
      </c>
      <c r="K37" s="63">
        <f t="shared" si="11"/>
        <v>879143.5</v>
      </c>
      <c r="L37" s="63">
        <f t="shared" si="11"/>
        <v>879143.5</v>
      </c>
      <c r="M37" s="63">
        <f t="shared" si="11"/>
        <v>4017368.48</v>
      </c>
      <c r="N37" s="63">
        <f t="shared" si="11"/>
        <v>4017364.4699999997</v>
      </c>
      <c r="O37" s="63">
        <f t="shared" si="11"/>
        <v>0</v>
      </c>
      <c r="P37" s="63">
        <f t="shared" si="11"/>
        <v>0</v>
      </c>
      <c r="Q37" s="62"/>
      <c r="R37" s="1"/>
      <c r="S37" s="6"/>
      <c r="T37" s="1"/>
    </row>
    <row r="38" spans="1:20" s="5" customFormat="1" ht="34.5" customHeight="1" x14ac:dyDescent="0.25">
      <c r="A38" s="80">
        <v>21</v>
      </c>
      <c r="B38" s="73"/>
      <c r="C38" s="40"/>
      <c r="D38" s="41" t="s">
        <v>27</v>
      </c>
      <c r="E38" s="42" t="s">
        <v>26</v>
      </c>
      <c r="F38" s="42" t="s">
        <v>21</v>
      </c>
      <c r="G38" s="82" t="s">
        <v>189</v>
      </c>
      <c r="H38" s="62">
        <v>244</v>
      </c>
      <c r="I38" s="55">
        <f>'прилож 11 на 2023 год (годовая)'!L33</f>
        <v>3547131.31</v>
      </c>
      <c r="J38" s="55">
        <f>'прилож 11 на 2023 год (годовая)'!M33</f>
        <v>3547131.31</v>
      </c>
      <c r="K38" s="63">
        <v>879143.5</v>
      </c>
      <c r="L38" s="63">
        <v>879143.5</v>
      </c>
      <c r="M38" s="63">
        <f>3262615.16+754753.32</f>
        <v>4017368.48</v>
      </c>
      <c r="N38" s="63">
        <f>3262611.15+754753.32</f>
        <v>4017364.4699999997</v>
      </c>
      <c r="O38" s="63">
        <v>0</v>
      </c>
      <c r="P38" s="63">
        <v>0</v>
      </c>
      <c r="Q38" s="62"/>
      <c r="R38" s="1"/>
      <c r="S38" s="6"/>
      <c r="T38" s="1"/>
    </row>
    <row r="39" spans="1:20" s="5" customFormat="1" ht="34.5" customHeight="1" x14ac:dyDescent="0.25">
      <c r="A39" s="80">
        <v>22</v>
      </c>
      <c r="B39" s="72" t="s">
        <v>55</v>
      </c>
      <c r="C39" s="34" t="s">
        <v>513</v>
      </c>
      <c r="D39" s="35" t="s">
        <v>510</v>
      </c>
      <c r="E39" s="36"/>
      <c r="F39" s="36"/>
      <c r="G39" s="86"/>
      <c r="H39" s="87"/>
      <c r="I39" s="55">
        <v>609344.74</v>
      </c>
      <c r="J39" s="55">
        <v>609344.74</v>
      </c>
      <c r="K39" s="55">
        <f>K40</f>
        <v>151556.26</v>
      </c>
      <c r="L39" s="55">
        <f t="shared" ref="L39:P40" si="13">L40</f>
        <v>141556.29</v>
      </c>
      <c r="M39" s="55">
        <f t="shared" si="13"/>
        <v>814860.09000000008</v>
      </c>
      <c r="N39" s="55">
        <f t="shared" si="13"/>
        <v>814860.09000000008</v>
      </c>
      <c r="O39" s="55">
        <f t="shared" si="13"/>
        <v>0</v>
      </c>
      <c r="P39" s="55">
        <f t="shared" si="13"/>
        <v>0</v>
      </c>
      <c r="Q39" s="87"/>
      <c r="R39" s="1"/>
      <c r="S39" s="6"/>
      <c r="T39" s="1"/>
    </row>
    <row r="40" spans="1:20" s="5" customFormat="1" ht="34.5" customHeight="1" x14ac:dyDescent="0.25">
      <c r="A40" s="80">
        <v>23</v>
      </c>
      <c r="B40" s="73"/>
      <c r="C40" s="40"/>
      <c r="D40" s="41" t="s">
        <v>27</v>
      </c>
      <c r="E40" s="42" t="s">
        <v>26</v>
      </c>
      <c r="F40" s="42"/>
      <c r="G40" s="82"/>
      <c r="H40" s="62"/>
      <c r="I40" s="55">
        <f>I39</f>
        <v>609344.74</v>
      </c>
      <c r="J40" s="55">
        <v>609344.74</v>
      </c>
      <c r="K40" s="63">
        <f>K41</f>
        <v>151556.26</v>
      </c>
      <c r="L40" s="63">
        <f t="shared" si="13"/>
        <v>141556.29</v>
      </c>
      <c r="M40" s="63">
        <f t="shared" si="13"/>
        <v>814860.09000000008</v>
      </c>
      <c r="N40" s="63">
        <f t="shared" si="13"/>
        <v>814860.09000000008</v>
      </c>
      <c r="O40" s="63">
        <f t="shared" si="13"/>
        <v>0</v>
      </c>
      <c r="P40" s="63">
        <f t="shared" si="13"/>
        <v>0</v>
      </c>
      <c r="Q40" s="62"/>
      <c r="R40" s="1"/>
      <c r="S40" s="6"/>
      <c r="T40" s="1"/>
    </row>
    <row r="41" spans="1:20" s="5" customFormat="1" ht="30.75" customHeight="1" x14ac:dyDescent="0.25">
      <c r="A41" s="80">
        <v>24</v>
      </c>
      <c r="B41" s="73"/>
      <c r="C41" s="40"/>
      <c r="D41" s="41" t="s">
        <v>27</v>
      </c>
      <c r="E41" s="42" t="s">
        <v>26</v>
      </c>
      <c r="F41" s="42" t="s">
        <v>21</v>
      </c>
      <c r="G41" s="82" t="s">
        <v>195</v>
      </c>
      <c r="H41" s="62">
        <v>244</v>
      </c>
      <c r="I41" s="55">
        <f>'прилож 11 на 2023 год (годовая)'!L48</f>
        <v>609344.74</v>
      </c>
      <c r="J41" s="55">
        <f>'прилож 11 на 2023 год (годовая)'!M48</f>
        <v>609344.74</v>
      </c>
      <c r="K41" s="63">
        <v>151556.26</v>
      </c>
      <c r="L41" s="63">
        <v>141556.29</v>
      </c>
      <c r="M41" s="63">
        <f>778168.05+36692.04</f>
        <v>814860.09000000008</v>
      </c>
      <c r="N41" s="63">
        <f>778168.05+36692.04</f>
        <v>814860.09000000008</v>
      </c>
      <c r="O41" s="63">
        <v>0</v>
      </c>
      <c r="P41" s="63">
        <v>0</v>
      </c>
      <c r="Q41" s="62"/>
      <c r="R41" s="1"/>
      <c r="S41" s="6"/>
      <c r="T41" s="1"/>
    </row>
    <row r="42" spans="1:20" s="5" customFormat="1" ht="62.25" hidden="1" customHeight="1" x14ac:dyDescent="0.25">
      <c r="A42" s="80">
        <v>16</v>
      </c>
      <c r="B42" s="89" t="s">
        <v>446</v>
      </c>
      <c r="C42" s="90" t="s">
        <v>262</v>
      </c>
      <c r="D42" s="91"/>
      <c r="E42" s="92"/>
      <c r="F42" s="92"/>
      <c r="G42" s="92"/>
      <c r="H42" s="93"/>
      <c r="I42" s="78">
        <v>0</v>
      </c>
      <c r="J42" s="78">
        <v>0</v>
      </c>
      <c r="K42" s="78">
        <f>K43</f>
        <v>0</v>
      </c>
      <c r="L42" s="78">
        <f>L43</f>
        <v>0</v>
      </c>
      <c r="M42" s="78">
        <v>0</v>
      </c>
      <c r="N42" s="78">
        <v>0</v>
      </c>
      <c r="O42" s="78">
        <f>O43</f>
        <v>0</v>
      </c>
      <c r="P42" s="78">
        <f>P43</f>
        <v>0</v>
      </c>
      <c r="Q42" s="93"/>
      <c r="R42" s="1"/>
      <c r="S42" s="6"/>
      <c r="T42" s="1"/>
    </row>
    <row r="43" spans="1:20" s="5" customFormat="1" ht="33.75" hidden="1" customHeight="1" x14ac:dyDescent="0.25">
      <c r="A43" s="80">
        <v>17</v>
      </c>
      <c r="B43" s="94"/>
      <c r="C43" s="95"/>
      <c r="D43" s="96" t="s">
        <v>27</v>
      </c>
      <c r="E43" s="97" t="s">
        <v>26</v>
      </c>
      <c r="F43" s="97"/>
      <c r="G43" s="97"/>
      <c r="H43" s="98"/>
      <c r="I43" s="78">
        <v>0</v>
      </c>
      <c r="J43" s="78">
        <v>0</v>
      </c>
      <c r="K43" s="79">
        <f t="shared" ref="K43:P43" si="14">K44</f>
        <v>0</v>
      </c>
      <c r="L43" s="79">
        <f t="shared" si="14"/>
        <v>0</v>
      </c>
      <c r="M43" s="79">
        <v>0</v>
      </c>
      <c r="N43" s="79">
        <v>0</v>
      </c>
      <c r="O43" s="79">
        <f t="shared" si="14"/>
        <v>0</v>
      </c>
      <c r="P43" s="79">
        <f t="shared" si="14"/>
        <v>0</v>
      </c>
      <c r="Q43" s="98"/>
      <c r="R43" s="1"/>
      <c r="S43" s="6"/>
      <c r="T43" s="1"/>
    </row>
    <row r="44" spans="1:20" s="5" customFormat="1" ht="36" hidden="1" customHeight="1" x14ac:dyDescent="0.25">
      <c r="A44" s="80"/>
      <c r="B44" s="94"/>
      <c r="C44" s="95"/>
      <c r="D44" s="96" t="s">
        <v>27</v>
      </c>
      <c r="E44" s="97" t="s">
        <v>26</v>
      </c>
      <c r="F44" s="97" t="s">
        <v>21</v>
      </c>
      <c r="G44" s="97" t="s">
        <v>263</v>
      </c>
      <c r="H44" s="98">
        <v>414</v>
      </c>
      <c r="I44" s="78">
        <v>0</v>
      </c>
      <c r="J44" s="78">
        <v>0</v>
      </c>
      <c r="K44" s="79">
        <v>0</v>
      </c>
      <c r="L44" s="79">
        <v>0</v>
      </c>
      <c r="M44" s="79">
        <v>0</v>
      </c>
      <c r="N44" s="79">
        <v>0</v>
      </c>
      <c r="O44" s="79">
        <v>0</v>
      </c>
      <c r="P44" s="79">
        <v>0</v>
      </c>
      <c r="Q44" s="98"/>
      <c r="R44" s="1"/>
      <c r="S44" s="6"/>
      <c r="T44" s="1"/>
    </row>
    <row r="45" spans="1:20" s="5" customFormat="1" ht="62.25" hidden="1" customHeight="1" x14ac:dyDescent="0.25">
      <c r="A45" s="80"/>
      <c r="B45" s="89" t="s">
        <v>446</v>
      </c>
      <c r="C45" s="90" t="s">
        <v>425</v>
      </c>
      <c r="D45" s="91" t="s">
        <v>510</v>
      </c>
      <c r="E45" s="92"/>
      <c r="F45" s="92"/>
      <c r="G45" s="92"/>
      <c r="H45" s="93"/>
      <c r="I45" s="78">
        <v>0</v>
      </c>
      <c r="J45" s="78">
        <v>0</v>
      </c>
      <c r="K45" s="78">
        <f t="shared" ref="K45:P46" si="15">K46</f>
        <v>0</v>
      </c>
      <c r="L45" s="78">
        <f t="shared" si="15"/>
        <v>0</v>
      </c>
      <c r="M45" s="78">
        <v>0</v>
      </c>
      <c r="N45" s="78">
        <v>0</v>
      </c>
      <c r="O45" s="78">
        <f t="shared" si="15"/>
        <v>0</v>
      </c>
      <c r="P45" s="78">
        <f t="shared" si="15"/>
        <v>0</v>
      </c>
      <c r="Q45" s="93"/>
      <c r="R45" s="1"/>
      <c r="S45" s="6"/>
      <c r="T45" s="1"/>
    </row>
    <row r="46" spans="1:20" s="5" customFormat="1" ht="31.5" hidden="1" customHeight="1" x14ac:dyDescent="0.25">
      <c r="A46" s="80">
        <v>18</v>
      </c>
      <c r="B46" s="89"/>
      <c r="C46" s="95"/>
      <c r="D46" s="96" t="s">
        <v>27</v>
      </c>
      <c r="E46" s="97" t="s">
        <v>26</v>
      </c>
      <c r="F46" s="97"/>
      <c r="G46" s="97"/>
      <c r="H46" s="98"/>
      <c r="I46" s="78">
        <v>0</v>
      </c>
      <c r="J46" s="78">
        <v>0</v>
      </c>
      <c r="K46" s="79">
        <f t="shared" si="15"/>
        <v>0</v>
      </c>
      <c r="L46" s="79">
        <f t="shared" si="15"/>
        <v>0</v>
      </c>
      <c r="M46" s="79">
        <v>0</v>
      </c>
      <c r="N46" s="79">
        <v>0</v>
      </c>
      <c r="O46" s="79">
        <f t="shared" si="15"/>
        <v>0</v>
      </c>
      <c r="P46" s="79">
        <f t="shared" si="15"/>
        <v>0</v>
      </c>
      <c r="Q46" s="98"/>
      <c r="R46" s="1"/>
      <c r="S46" s="6"/>
      <c r="T46" s="1"/>
    </row>
    <row r="47" spans="1:20" s="5" customFormat="1" ht="41.25" hidden="1" customHeight="1" x14ac:dyDescent="0.25">
      <c r="A47" s="80">
        <v>19</v>
      </c>
      <c r="B47" s="94"/>
      <c r="C47" s="95"/>
      <c r="D47" s="96" t="s">
        <v>27</v>
      </c>
      <c r="E47" s="97" t="s">
        <v>26</v>
      </c>
      <c r="F47" s="97" t="s">
        <v>21</v>
      </c>
      <c r="G47" s="97" t="s">
        <v>426</v>
      </c>
      <c r="H47" s="98">
        <v>244</v>
      </c>
      <c r="I47" s="78">
        <v>0</v>
      </c>
      <c r="J47" s="78">
        <v>0</v>
      </c>
      <c r="K47" s="79">
        <v>0</v>
      </c>
      <c r="L47" s="79">
        <v>0</v>
      </c>
      <c r="M47" s="79">
        <v>0</v>
      </c>
      <c r="N47" s="79">
        <v>0</v>
      </c>
      <c r="O47" s="79">
        <v>0</v>
      </c>
      <c r="P47" s="79">
        <v>0</v>
      </c>
      <c r="Q47" s="98"/>
      <c r="R47" s="1"/>
      <c r="S47" s="6"/>
      <c r="T47" s="1"/>
    </row>
    <row r="48" spans="1:20" s="5" customFormat="1" ht="81.75" customHeight="1" x14ac:dyDescent="0.25">
      <c r="A48" s="80">
        <v>25</v>
      </c>
      <c r="B48" s="72" t="s">
        <v>57</v>
      </c>
      <c r="C48" s="34" t="s">
        <v>473</v>
      </c>
      <c r="D48" s="35" t="s">
        <v>510</v>
      </c>
      <c r="E48" s="36"/>
      <c r="F48" s="36"/>
      <c r="G48" s="36"/>
      <c r="H48" s="37"/>
      <c r="I48" s="31">
        <v>0</v>
      </c>
      <c r="J48" s="31">
        <v>0</v>
      </c>
      <c r="K48" s="31">
        <f t="shared" ref="K48:P49" si="16">K49</f>
        <v>56395.85</v>
      </c>
      <c r="L48" s="31">
        <f t="shared" si="16"/>
        <v>0</v>
      </c>
      <c r="M48" s="31">
        <f t="shared" si="16"/>
        <v>17680</v>
      </c>
      <c r="N48" s="31">
        <f t="shared" si="16"/>
        <v>17680</v>
      </c>
      <c r="O48" s="31">
        <f t="shared" si="16"/>
        <v>0</v>
      </c>
      <c r="P48" s="31">
        <f t="shared" si="16"/>
        <v>0</v>
      </c>
      <c r="Q48" s="37"/>
      <c r="R48" s="1"/>
      <c r="S48" s="6"/>
      <c r="T48" s="1"/>
    </row>
    <row r="49" spans="1:20" s="5" customFormat="1" ht="31.5" customHeight="1" x14ac:dyDescent="0.25">
      <c r="A49" s="80">
        <v>26</v>
      </c>
      <c r="B49" s="73"/>
      <c r="C49" s="40"/>
      <c r="D49" s="41" t="s">
        <v>27</v>
      </c>
      <c r="E49" s="42" t="s">
        <v>26</v>
      </c>
      <c r="F49" s="42"/>
      <c r="G49" s="42"/>
      <c r="H49" s="38"/>
      <c r="I49" s="31">
        <v>0</v>
      </c>
      <c r="J49" s="31">
        <v>0</v>
      </c>
      <c r="K49" s="43">
        <f t="shared" si="16"/>
        <v>56395.85</v>
      </c>
      <c r="L49" s="43">
        <f t="shared" si="16"/>
        <v>0</v>
      </c>
      <c r="M49" s="43">
        <f t="shared" si="16"/>
        <v>17680</v>
      </c>
      <c r="N49" s="43">
        <f t="shared" si="16"/>
        <v>17680</v>
      </c>
      <c r="O49" s="43">
        <f t="shared" si="16"/>
        <v>0</v>
      </c>
      <c r="P49" s="43">
        <f t="shared" si="16"/>
        <v>0</v>
      </c>
      <c r="Q49" s="38"/>
      <c r="R49" s="1"/>
      <c r="S49" s="6"/>
      <c r="T49" s="1"/>
    </row>
    <row r="50" spans="1:20" s="5" customFormat="1" ht="32.25" customHeight="1" x14ac:dyDescent="0.25">
      <c r="A50" s="80">
        <v>27</v>
      </c>
      <c r="B50" s="73"/>
      <c r="C50" s="40"/>
      <c r="D50" s="41" t="s">
        <v>27</v>
      </c>
      <c r="E50" s="42" t="s">
        <v>26</v>
      </c>
      <c r="F50" s="42" t="s">
        <v>21</v>
      </c>
      <c r="G50" s="42" t="s">
        <v>191</v>
      </c>
      <c r="H50" s="38">
        <v>244</v>
      </c>
      <c r="I50" s="31">
        <v>0</v>
      </c>
      <c r="J50" s="31">
        <v>0</v>
      </c>
      <c r="K50" s="43">
        <f>53560+2835.85</f>
        <v>56395.85</v>
      </c>
      <c r="L50" s="43">
        <v>0</v>
      </c>
      <c r="M50" s="43">
        <v>17680</v>
      </c>
      <c r="N50" s="43">
        <v>17680</v>
      </c>
      <c r="O50" s="43">
        <v>0</v>
      </c>
      <c r="P50" s="43">
        <v>0</v>
      </c>
      <c r="Q50" s="38"/>
      <c r="R50" s="1"/>
      <c r="S50" s="6"/>
      <c r="T50" s="1"/>
    </row>
    <row r="51" spans="1:20" s="5" customFormat="1" ht="39" customHeight="1" x14ac:dyDescent="0.25">
      <c r="A51" s="80">
        <v>28</v>
      </c>
      <c r="B51" s="72" t="s">
        <v>58</v>
      </c>
      <c r="C51" s="34" t="s">
        <v>474</v>
      </c>
      <c r="D51" s="35" t="s">
        <v>510</v>
      </c>
      <c r="E51" s="36"/>
      <c r="F51" s="36"/>
      <c r="G51" s="36"/>
      <c r="H51" s="37"/>
      <c r="I51" s="31">
        <v>0</v>
      </c>
      <c r="J51" s="31">
        <v>0</v>
      </c>
      <c r="K51" s="31">
        <f t="shared" ref="K51:P52" si="17">K52</f>
        <v>0</v>
      </c>
      <c r="L51" s="31">
        <f t="shared" si="17"/>
        <v>0</v>
      </c>
      <c r="M51" s="31">
        <f>M52</f>
        <v>193000</v>
      </c>
      <c r="N51" s="31">
        <f t="shared" ref="N51:P51" si="18">N52</f>
        <v>193000</v>
      </c>
      <c r="O51" s="31">
        <f t="shared" si="18"/>
        <v>0</v>
      </c>
      <c r="P51" s="31">
        <f t="shared" si="18"/>
        <v>0</v>
      </c>
      <c r="Q51" s="37"/>
      <c r="R51" s="1"/>
      <c r="S51" s="6"/>
      <c r="T51" s="1"/>
    </row>
    <row r="52" spans="1:20" s="5" customFormat="1" ht="33.75" customHeight="1" x14ac:dyDescent="0.25">
      <c r="A52" s="80">
        <v>29</v>
      </c>
      <c r="B52" s="73"/>
      <c r="C52" s="40"/>
      <c r="D52" s="41" t="s">
        <v>27</v>
      </c>
      <c r="E52" s="42" t="s">
        <v>26</v>
      </c>
      <c r="F52" s="42"/>
      <c r="G52" s="42"/>
      <c r="H52" s="38"/>
      <c r="I52" s="31">
        <v>0</v>
      </c>
      <c r="J52" s="31">
        <v>0</v>
      </c>
      <c r="K52" s="43">
        <f t="shared" si="17"/>
        <v>0</v>
      </c>
      <c r="L52" s="43">
        <f t="shared" si="17"/>
        <v>0</v>
      </c>
      <c r="M52" s="43">
        <f>M53</f>
        <v>193000</v>
      </c>
      <c r="N52" s="43">
        <f t="shared" ref="N52" si="19">N53</f>
        <v>193000</v>
      </c>
      <c r="O52" s="43">
        <f t="shared" si="17"/>
        <v>0</v>
      </c>
      <c r="P52" s="43">
        <f t="shared" si="17"/>
        <v>0</v>
      </c>
      <c r="Q52" s="38"/>
      <c r="R52" s="1"/>
      <c r="S52" s="6"/>
      <c r="T52" s="1"/>
    </row>
    <row r="53" spans="1:20" s="5" customFormat="1" ht="30.75" customHeight="1" x14ac:dyDescent="0.25">
      <c r="A53" s="80">
        <v>30</v>
      </c>
      <c r="B53" s="73"/>
      <c r="C53" s="40"/>
      <c r="D53" s="41" t="s">
        <v>27</v>
      </c>
      <c r="E53" s="42" t="s">
        <v>26</v>
      </c>
      <c r="F53" s="42" t="s">
        <v>21</v>
      </c>
      <c r="G53" s="42" t="s">
        <v>193</v>
      </c>
      <c r="H53" s="38">
        <v>244</v>
      </c>
      <c r="I53" s="31">
        <v>0</v>
      </c>
      <c r="J53" s="31">
        <v>0</v>
      </c>
      <c r="K53" s="43">
        <v>0</v>
      </c>
      <c r="L53" s="43">
        <v>0</v>
      </c>
      <c r="M53" s="43">
        <v>193000</v>
      </c>
      <c r="N53" s="43">
        <v>193000</v>
      </c>
      <c r="O53" s="43">
        <v>0</v>
      </c>
      <c r="P53" s="43">
        <v>0</v>
      </c>
      <c r="Q53" s="38"/>
      <c r="R53" s="1"/>
      <c r="S53" s="6"/>
      <c r="T53" s="1"/>
    </row>
    <row r="54" spans="1:20" s="5" customFormat="1" ht="26.25" hidden="1" customHeight="1" x14ac:dyDescent="0.25">
      <c r="A54" s="80">
        <v>31</v>
      </c>
      <c r="B54" s="72"/>
      <c r="C54" s="34" t="s">
        <v>433</v>
      </c>
      <c r="D54" s="35" t="s">
        <v>510</v>
      </c>
      <c r="E54" s="36"/>
      <c r="F54" s="36"/>
      <c r="G54" s="36"/>
      <c r="H54" s="37"/>
      <c r="I54" s="31">
        <v>0</v>
      </c>
      <c r="J54" s="31">
        <v>0</v>
      </c>
      <c r="K54" s="31">
        <v>0</v>
      </c>
      <c r="L54" s="31">
        <v>0</v>
      </c>
      <c r="M54" s="31">
        <f t="shared" ref="M54:P54" si="20">M55</f>
        <v>0</v>
      </c>
      <c r="N54" s="31">
        <f t="shared" si="20"/>
        <v>0</v>
      </c>
      <c r="O54" s="31">
        <f t="shared" si="20"/>
        <v>0</v>
      </c>
      <c r="P54" s="31">
        <f t="shared" si="20"/>
        <v>0</v>
      </c>
      <c r="Q54" s="37"/>
      <c r="R54" s="1"/>
      <c r="S54" s="6"/>
      <c r="T54" s="1"/>
    </row>
    <row r="55" spans="1:20" s="5" customFormat="1" ht="30.75" hidden="1" customHeight="1" x14ac:dyDescent="0.25">
      <c r="A55" s="80">
        <v>32</v>
      </c>
      <c r="B55" s="73"/>
      <c r="C55" s="40"/>
      <c r="D55" s="41" t="s">
        <v>27</v>
      </c>
      <c r="E55" s="42" t="s">
        <v>26</v>
      </c>
      <c r="F55" s="42"/>
      <c r="G55" s="42"/>
      <c r="H55" s="38"/>
      <c r="I55" s="31">
        <v>0</v>
      </c>
      <c r="J55" s="31">
        <v>0</v>
      </c>
      <c r="K55" s="43">
        <v>0</v>
      </c>
      <c r="L55" s="43">
        <v>0</v>
      </c>
      <c r="M55" s="43">
        <v>0</v>
      </c>
      <c r="N55" s="43">
        <v>0</v>
      </c>
      <c r="O55" s="43">
        <f t="shared" ref="O55:P55" si="21">O41</f>
        <v>0</v>
      </c>
      <c r="P55" s="43">
        <f t="shared" si="21"/>
        <v>0</v>
      </c>
      <c r="Q55" s="38"/>
      <c r="R55" s="1"/>
      <c r="S55" s="6"/>
      <c r="T55" s="1"/>
    </row>
    <row r="56" spans="1:20" hidden="1" x14ac:dyDescent="0.25">
      <c r="A56" s="80"/>
      <c r="B56" s="2"/>
      <c r="C56" s="2"/>
      <c r="D56" s="48"/>
      <c r="E56" s="49"/>
      <c r="F56" s="49"/>
      <c r="G56" s="49"/>
      <c r="H56" s="49"/>
      <c r="I56" s="49"/>
      <c r="K56" s="49"/>
      <c r="L56" s="49"/>
      <c r="Q56" s="49"/>
    </row>
    <row r="57" spans="1:20" s="5" customFormat="1" ht="41.25" hidden="1" customHeight="1" x14ac:dyDescent="0.25">
      <c r="A57" s="80"/>
      <c r="B57" s="72"/>
      <c r="C57" s="34" t="s">
        <v>428</v>
      </c>
      <c r="D57" s="35"/>
      <c r="E57" s="36"/>
      <c r="F57" s="36"/>
      <c r="G57" s="36"/>
      <c r="H57" s="37"/>
      <c r="I57" s="31">
        <f>'прилож 11 на 2023 год (годовая)'!L49</f>
        <v>0</v>
      </c>
      <c r="J57" s="31">
        <f>'прилож 11 на 2023 год (годовая)'!M49</f>
        <v>0</v>
      </c>
      <c r="K57" s="31">
        <f t="shared" ref="K57:P58" si="22">K58</f>
        <v>0</v>
      </c>
      <c r="L57" s="31">
        <f t="shared" si="22"/>
        <v>0</v>
      </c>
      <c r="M57" s="31">
        <f t="shared" si="22"/>
        <v>0</v>
      </c>
      <c r="N57" s="31">
        <f t="shared" si="22"/>
        <v>0</v>
      </c>
      <c r="O57" s="31">
        <f t="shared" si="22"/>
        <v>0</v>
      </c>
      <c r="P57" s="31">
        <f t="shared" si="22"/>
        <v>0</v>
      </c>
      <c r="Q57" s="37"/>
      <c r="R57" s="1"/>
      <c r="S57" s="6"/>
      <c r="T57" s="1"/>
    </row>
    <row r="58" spans="1:20" s="5" customFormat="1" ht="30" hidden="1" customHeight="1" x14ac:dyDescent="0.25">
      <c r="A58" s="80">
        <v>24</v>
      </c>
      <c r="B58" s="72"/>
      <c r="C58" s="40"/>
      <c r="D58" s="41" t="s">
        <v>27</v>
      </c>
      <c r="E58" s="42" t="s">
        <v>26</v>
      </c>
      <c r="F58" s="42"/>
      <c r="G58" s="42"/>
      <c r="H58" s="38"/>
      <c r="I58" s="31">
        <f>'прилож 11 на 2023 год (годовая)'!L50</f>
        <v>0</v>
      </c>
      <c r="J58" s="31">
        <f>'прилож 11 на 2023 год (годовая)'!M50</f>
        <v>0</v>
      </c>
      <c r="K58" s="43">
        <f t="shared" si="22"/>
        <v>0</v>
      </c>
      <c r="L58" s="43">
        <f t="shared" si="22"/>
        <v>0</v>
      </c>
      <c r="M58" s="43">
        <f t="shared" si="22"/>
        <v>0</v>
      </c>
      <c r="N58" s="43">
        <f t="shared" si="22"/>
        <v>0</v>
      </c>
      <c r="O58" s="43">
        <v>0</v>
      </c>
      <c r="P58" s="43">
        <f t="shared" si="22"/>
        <v>0</v>
      </c>
      <c r="Q58" s="38"/>
      <c r="R58" s="1"/>
      <c r="S58" s="6"/>
      <c r="T58" s="1"/>
    </row>
    <row r="59" spans="1:20" s="5" customFormat="1" ht="30.75" hidden="1" customHeight="1" x14ac:dyDescent="0.25">
      <c r="A59" s="80">
        <v>25</v>
      </c>
      <c r="B59" s="73"/>
      <c r="C59" s="40"/>
      <c r="D59" s="41" t="s">
        <v>27</v>
      </c>
      <c r="E59" s="42" t="s">
        <v>26</v>
      </c>
      <c r="F59" s="42" t="s">
        <v>21</v>
      </c>
      <c r="G59" s="42" t="s">
        <v>427</v>
      </c>
      <c r="H59" s="38">
        <v>243</v>
      </c>
      <c r="I59" s="31">
        <f>'прилож 11 на 2023 год (годовая)'!L51</f>
        <v>0</v>
      </c>
      <c r="J59" s="31">
        <f>'прилож 11 на 2023 год (годовая)'!M51</f>
        <v>0</v>
      </c>
      <c r="K59" s="43">
        <v>0</v>
      </c>
      <c r="L59" s="43">
        <v>0</v>
      </c>
      <c r="M59" s="43">
        <v>0</v>
      </c>
      <c r="N59" s="43">
        <v>0</v>
      </c>
      <c r="O59" s="43">
        <v>0</v>
      </c>
      <c r="P59" s="43">
        <v>0</v>
      </c>
      <c r="Q59" s="38"/>
      <c r="R59" s="1"/>
      <c r="S59" s="6"/>
      <c r="T59" s="1"/>
    </row>
    <row r="60" spans="1:20" s="5" customFormat="1" ht="41.25" hidden="1" customHeight="1" x14ac:dyDescent="0.25">
      <c r="A60" s="80"/>
      <c r="B60" s="72"/>
      <c r="C60" s="34" t="s">
        <v>454</v>
      </c>
      <c r="D60" s="35"/>
      <c r="E60" s="36"/>
      <c r="F60" s="36"/>
      <c r="G60" s="36"/>
      <c r="H60" s="37"/>
      <c r="I60" s="31">
        <f>'прилож 11 на 2023 год (годовая)'!L52</f>
        <v>0</v>
      </c>
      <c r="J60" s="31">
        <f>'прилож 11 на 2023 год (годовая)'!M52</f>
        <v>0</v>
      </c>
      <c r="K60" s="31">
        <f t="shared" ref="K60:P61" si="23">K61</f>
        <v>0</v>
      </c>
      <c r="L60" s="31">
        <f t="shared" si="23"/>
        <v>0</v>
      </c>
      <c r="M60" s="31">
        <f t="shared" si="23"/>
        <v>0</v>
      </c>
      <c r="N60" s="31">
        <f t="shared" si="23"/>
        <v>0</v>
      </c>
      <c r="O60" s="31">
        <f t="shared" si="23"/>
        <v>0</v>
      </c>
      <c r="P60" s="31">
        <f t="shared" si="23"/>
        <v>0</v>
      </c>
      <c r="Q60" s="37"/>
      <c r="R60" s="1"/>
      <c r="S60" s="6"/>
      <c r="T60" s="1"/>
    </row>
    <row r="61" spans="1:20" s="5" customFormat="1" ht="30.75" hidden="1" customHeight="1" x14ac:dyDescent="0.25">
      <c r="A61" s="80"/>
      <c r="B61" s="73"/>
      <c r="C61" s="40"/>
      <c r="D61" s="41" t="s">
        <v>27</v>
      </c>
      <c r="E61" s="42" t="s">
        <v>26</v>
      </c>
      <c r="F61" s="42"/>
      <c r="G61" s="42"/>
      <c r="H61" s="38"/>
      <c r="I61" s="31">
        <f>'прилож 11 на 2023 год (годовая)'!L53</f>
        <v>0</v>
      </c>
      <c r="J61" s="31">
        <f>'прилож 11 на 2023 год (годовая)'!M53</f>
        <v>0</v>
      </c>
      <c r="K61" s="43">
        <f t="shared" si="23"/>
        <v>0</v>
      </c>
      <c r="L61" s="43">
        <f t="shared" si="23"/>
        <v>0</v>
      </c>
      <c r="M61" s="43">
        <f t="shared" si="23"/>
        <v>0</v>
      </c>
      <c r="N61" s="43">
        <f t="shared" si="23"/>
        <v>0</v>
      </c>
      <c r="O61" s="43">
        <v>0</v>
      </c>
      <c r="P61" s="43">
        <f t="shared" si="23"/>
        <v>0</v>
      </c>
      <c r="Q61" s="38"/>
      <c r="R61" s="1"/>
      <c r="S61" s="6"/>
      <c r="T61" s="1"/>
    </row>
    <row r="62" spans="1:20" s="5" customFormat="1" ht="30.75" hidden="1" customHeight="1" x14ac:dyDescent="0.25">
      <c r="A62" s="80">
        <v>26</v>
      </c>
      <c r="B62" s="73"/>
      <c r="C62" s="40"/>
      <c r="D62" s="41" t="s">
        <v>27</v>
      </c>
      <c r="E62" s="42" t="s">
        <v>26</v>
      </c>
      <c r="F62" s="42" t="s">
        <v>21</v>
      </c>
      <c r="G62" s="42" t="s">
        <v>197</v>
      </c>
      <c r="H62" s="38">
        <v>244</v>
      </c>
      <c r="I62" s="31">
        <f>'прилож 11 на 2023 год (годовая)'!L54</f>
        <v>0</v>
      </c>
      <c r="J62" s="31">
        <f>'прилож 11 на 2023 год (годовая)'!M54</f>
        <v>0</v>
      </c>
      <c r="K62" s="43">
        <v>0</v>
      </c>
      <c r="L62" s="43">
        <v>0</v>
      </c>
      <c r="M62" s="43">
        <v>0</v>
      </c>
      <c r="N62" s="43">
        <v>0</v>
      </c>
      <c r="O62" s="43">
        <v>0</v>
      </c>
      <c r="P62" s="43">
        <v>0</v>
      </c>
      <c r="Q62" s="38"/>
      <c r="R62" s="1"/>
      <c r="S62" s="6"/>
      <c r="T62" s="1"/>
    </row>
    <row r="63" spans="1:20" s="5" customFormat="1" ht="51" hidden="1" customHeight="1" x14ac:dyDescent="0.25">
      <c r="A63" s="80">
        <v>27</v>
      </c>
      <c r="B63" s="89" t="s">
        <v>514</v>
      </c>
      <c r="C63" s="90" t="s">
        <v>455</v>
      </c>
      <c r="D63" s="91" t="s">
        <v>510</v>
      </c>
      <c r="E63" s="92" t="s">
        <v>26</v>
      </c>
      <c r="F63" s="92" t="s">
        <v>21</v>
      </c>
      <c r="G63" s="92" t="s">
        <v>199</v>
      </c>
      <c r="H63" s="93"/>
      <c r="I63" s="78">
        <v>0</v>
      </c>
      <c r="J63" s="78">
        <v>0</v>
      </c>
      <c r="K63" s="78">
        <f>K25</f>
        <v>0</v>
      </c>
      <c r="L63" s="78">
        <f>L25</f>
        <v>0</v>
      </c>
      <c r="M63" s="78">
        <v>0</v>
      </c>
      <c r="N63" s="78">
        <v>0</v>
      </c>
      <c r="O63" s="78">
        <f>O25</f>
        <v>0</v>
      </c>
      <c r="P63" s="78">
        <f>P25</f>
        <v>0</v>
      </c>
      <c r="Q63" s="93"/>
      <c r="R63" s="1"/>
      <c r="S63" s="6"/>
      <c r="T63" s="1"/>
    </row>
    <row r="64" spans="1:20" s="5" customFormat="1" ht="42.75" hidden="1" customHeight="1" x14ac:dyDescent="0.25">
      <c r="A64" s="80"/>
      <c r="B64" s="89" t="s">
        <v>446</v>
      </c>
      <c r="C64" s="90" t="s">
        <v>456</v>
      </c>
      <c r="D64" s="91" t="s">
        <v>510</v>
      </c>
      <c r="E64" s="92"/>
      <c r="F64" s="92"/>
      <c r="G64" s="92"/>
      <c r="H64" s="93"/>
      <c r="I64" s="78">
        <v>0</v>
      </c>
      <c r="J64" s="78">
        <v>0</v>
      </c>
      <c r="K64" s="78">
        <f t="shared" ref="K64:P64" si="24">K65</f>
        <v>0</v>
      </c>
      <c r="L64" s="78">
        <f t="shared" si="24"/>
        <v>0</v>
      </c>
      <c r="M64" s="78">
        <v>0</v>
      </c>
      <c r="N64" s="78">
        <v>0</v>
      </c>
      <c r="O64" s="78">
        <f t="shared" si="24"/>
        <v>0</v>
      </c>
      <c r="P64" s="78">
        <f t="shared" si="24"/>
        <v>0</v>
      </c>
      <c r="Q64" s="93"/>
      <c r="R64" s="1"/>
      <c r="S64" s="6"/>
      <c r="T64" s="1"/>
    </row>
    <row r="65" spans="1:20" s="5" customFormat="1" ht="30.75" hidden="1" customHeight="1" x14ac:dyDescent="0.25">
      <c r="A65" s="80"/>
      <c r="B65" s="94"/>
      <c r="C65" s="95"/>
      <c r="D65" s="96" t="s">
        <v>27</v>
      </c>
      <c r="E65" s="97" t="s">
        <v>26</v>
      </c>
      <c r="F65" s="97" t="s">
        <v>21</v>
      </c>
      <c r="G65" s="97" t="s">
        <v>201</v>
      </c>
      <c r="H65" s="98"/>
      <c r="I65" s="78">
        <v>0</v>
      </c>
      <c r="J65" s="78">
        <v>0</v>
      </c>
      <c r="K65" s="79">
        <f>K32</f>
        <v>0</v>
      </c>
      <c r="L65" s="79">
        <f>L32</f>
        <v>0</v>
      </c>
      <c r="M65" s="79">
        <v>0</v>
      </c>
      <c r="N65" s="79">
        <v>0</v>
      </c>
      <c r="O65" s="79">
        <f>O32</f>
        <v>0</v>
      </c>
      <c r="P65" s="79">
        <f>P32</f>
        <v>0</v>
      </c>
      <c r="Q65" s="98"/>
      <c r="R65" s="1"/>
      <c r="S65" s="6"/>
      <c r="T65" s="1"/>
    </row>
    <row r="66" spans="1:20" s="5" customFormat="1" ht="30.75" customHeight="1" x14ac:dyDescent="0.25">
      <c r="A66" s="80">
        <v>33</v>
      </c>
      <c r="B66" s="74" t="s">
        <v>59</v>
      </c>
      <c r="C66" s="34" t="s">
        <v>471</v>
      </c>
      <c r="D66" s="35" t="s">
        <v>510</v>
      </c>
      <c r="E66" s="36"/>
      <c r="F66" s="36"/>
      <c r="G66" s="86"/>
      <c r="H66" s="87"/>
      <c r="I66" s="55">
        <v>0</v>
      </c>
      <c r="J66" s="55">
        <v>0</v>
      </c>
      <c r="K66" s="55">
        <f>K67+K68</f>
        <v>0</v>
      </c>
      <c r="L66" s="55">
        <f t="shared" ref="L66:L67" si="25">L67</f>
        <v>0</v>
      </c>
      <c r="M66" s="55">
        <f>M67</f>
        <v>898908.92</v>
      </c>
      <c r="N66" s="55">
        <f t="shared" ref="N66:P67" si="26">N67</f>
        <v>898908.92</v>
      </c>
      <c r="O66" s="55">
        <f t="shared" si="26"/>
        <v>0</v>
      </c>
      <c r="P66" s="55">
        <f t="shared" si="26"/>
        <v>0</v>
      </c>
      <c r="Q66" s="87"/>
      <c r="R66" s="1"/>
      <c r="S66" s="6"/>
      <c r="T66" s="1"/>
    </row>
    <row r="67" spans="1:20" s="5" customFormat="1" ht="30.75" customHeight="1" x14ac:dyDescent="0.25">
      <c r="A67" s="80">
        <v>34</v>
      </c>
      <c r="B67" s="73"/>
      <c r="C67" s="40"/>
      <c r="D67" s="41" t="s">
        <v>27</v>
      </c>
      <c r="E67" s="42" t="s">
        <v>26</v>
      </c>
      <c r="F67" s="42"/>
      <c r="G67" s="82"/>
      <c r="H67" s="62"/>
      <c r="I67" s="55">
        <v>0</v>
      </c>
      <c r="J67" s="55">
        <v>0</v>
      </c>
      <c r="K67" s="63">
        <v>0</v>
      </c>
      <c r="L67" s="63">
        <f t="shared" si="25"/>
        <v>0</v>
      </c>
      <c r="M67" s="63">
        <f>M68</f>
        <v>898908.92</v>
      </c>
      <c r="N67" s="63">
        <f t="shared" si="26"/>
        <v>898908.92</v>
      </c>
      <c r="O67" s="63">
        <f t="shared" si="26"/>
        <v>0</v>
      </c>
      <c r="P67" s="63">
        <f t="shared" si="26"/>
        <v>0</v>
      </c>
      <c r="Q67" s="62"/>
      <c r="R67" s="1"/>
      <c r="S67" s="6"/>
      <c r="T67" s="1"/>
    </row>
    <row r="68" spans="1:20" s="5" customFormat="1" ht="30.75" customHeight="1" x14ac:dyDescent="0.25">
      <c r="A68" s="80">
        <v>35</v>
      </c>
      <c r="B68" s="73"/>
      <c r="C68" s="40"/>
      <c r="D68" s="41" t="s">
        <v>27</v>
      </c>
      <c r="E68" s="42" t="s">
        <v>26</v>
      </c>
      <c r="F68" s="42" t="s">
        <v>21</v>
      </c>
      <c r="G68" s="82" t="s">
        <v>203</v>
      </c>
      <c r="H68" s="62">
        <v>243</v>
      </c>
      <c r="I68" s="55">
        <v>0</v>
      </c>
      <c r="J68" s="55">
        <v>0</v>
      </c>
      <c r="K68" s="63">
        <v>0</v>
      </c>
      <c r="L68" s="63">
        <v>0</v>
      </c>
      <c r="M68" s="63">
        <f>598908.92+300000</f>
        <v>898908.92</v>
      </c>
      <c r="N68" s="63">
        <f>598908.92+300000</f>
        <v>898908.92</v>
      </c>
      <c r="O68" s="63">
        <v>0</v>
      </c>
      <c r="P68" s="63">
        <v>0</v>
      </c>
      <c r="Q68" s="62"/>
      <c r="R68" s="1"/>
      <c r="S68" s="6"/>
      <c r="T68" s="1"/>
    </row>
    <row r="69" spans="1:20" s="5" customFormat="1" ht="30.75" customHeight="1" x14ac:dyDescent="0.25">
      <c r="A69" s="80">
        <v>36</v>
      </c>
      <c r="B69" s="74" t="s">
        <v>60</v>
      </c>
      <c r="C69" s="40" t="s">
        <v>469</v>
      </c>
      <c r="D69" s="41" t="s">
        <v>27</v>
      </c>
      <c r="E69" s="42"/>
      <c r="F69" s="42"/>
      <c r="G69" s="82"/>
      <c r="H69" s="62"/>
      <c r="I69" s="55">
        <f>I70</f>
        <v>0</v>
      </c>
      <c r="J69" s="55">
        <f t="shared" ref="J69:P69" si="27">J70</f>
        <v>0</v>
      </c>
      <c r="K69" s="55">
        <f t="shared" si="27"/>
        <v>0</v>
      </c>
      <c r="L69" s="55">
        <f t="shared" si="27"/>
        <v>0</v>
      </c>
      <c r="M69" s="55">
        <f t="shared" si="27"/>
        <v>903750.6</v>
      </c>
      <c r="N69" s="55">
        <f t="shared" si="27"/>
        <v>903750.6</v>
      </c>
      <c r="O69" s="55">
        <f t="shared" si="27"/>
        <v>0</v>
      </c>
      <c r="P69" s="55">
        <f t="shared" si="27"/>
        <v>0</v>
      </c>
      <c r="Q69" s="62"/>
      <c r="R69" s="1"/>
      <c r="S69" s="6"/>
      <c r="T69" s="1"/>
    </row>
    <row r="70" spans="1:20" s="5" customFormat="1" ht="30.75" customHeight="1" x14ac:dyDescent="0.25">
      <c r="A70" s="80">
        <v>37</v>
      </c>
      <c r="B70" s="73"/>
      <c r="C70" s="40"/>
      <c r="D70" s="41" t="s">
        <v>27</v>
      </c>
      <c r="E70" s="42" t="s">
        <v>26</v>
      </c>
      <c r="F70" s="42" t="s">
        <v>21</v>
      </c>
      <c r="G70" s="82" t="s">
        <v>205</v>
      </c>
      <c r="H70" s="62"/>
      <c r="I70" s="63">
        <f>I71</f>
        <v>0</v>
      </c>
      <c r="J70" s="63">
        <f t="shared" ref="J70:P70" si="28">J71</f>
        <v>0</v>
      </c>
      <c r="K70" s="63">
        <f t="shared" si="28"/>
        <v>0</v>
      </c>
      <c r="L70" s="63">
        <f t="shared" si="28"/>
        <v>0</v>
      </c>
      <c r="M70" s="63">
        <f t="shared" si="28"/>
        <v>903750.6</v>
      </c>
      <c r="N70" s="63">
        <f t="shared" si="28"/>
        <v>903750.6</v>
      </c>
      <c r="O70" s="63">
        <f t="shared" si="28"/>
        <v>0</v>
      </c>
      <c r="P70" s="63">
        <f t="shared" si="28"/>
        <v>0</v>
      </c>
      <c r="Q70" s="62"/>
      <c r="R70" s="1"/>
      <c r="S70" s="6"/>
      <c r="T70" s="1"/>
    </row>
    <row r="71" spans="1:20" s="5" customFormat="1" ht="30.75" customHeight="1" x14ac:dyDescent="0.25">
      <c r="A71" s="80">
        <v>38</v>
      </c>
      <c r="B71" s="73"/>
      <c r="C71" s="40"/>
      <c r="D71" s="41" t="s">
        <v>27</v>
      </c>
      <c r="E71" s="42" t="s">
        <v>26</v>
      </c>
      <c r="F71" s="42" t="s">
        <v>21</v>
      </c>
      <c r="G71" s="82" t="s">
        <v>205</v>
      </c>
      <c r="H71" s="62">
        <v>243</v>
      </c>
      <c r="I71" s="55">
        <v>0</v>
      </c>
      <c r="J71" s="55">
        <v>0</v>
      </c>
      <c r="K71" s="63">
        <v>0</v>
      </c>
      <c r="L71" s="63">
        <v>0</v>
      </c>
      <c r="M71" s="63">
        <v>903750.6</v>
      </c>
      <c r="N71" s="63">
        <v>903750.6</v>
      </c>
      <c r="O71" s="63">
        <v>0</v>
      </c>
      <c r="P71" s="63">
        <v>0</v>
      </c>
      <c r="Q71" s="62"/>
      <c r="R71" s="1"/>
      <c r="S71" s="6"/>
      <c r="T71" s="1"/>
    </row>
    <row r="72" spans="1:20" s="5" customFormat="1" ht="30.75" hidden="1" customHeight="1" x14ac:dyDescent="0.25">
      <c r="A72" s="80"/>
      <c r="B72" s="99" t="s">
        <v>61</v>
      </c>
      <c r="C72" s="100" t="s">
        <v>494</v>
      </c>
      <c r="D72" s="35" t="s">
        <v>510</v>
      </c>
      <c r="E72" s="36"/>
      <c r="F72" s="36"/>
      <c r="G72" s="86"/>
      <c r="H72" s="87"/>
      <c r="I72" s="55">
        <v>0</v>
      </c>
      <c r="J72" s="55">
        <v>0</v>
      </c>
      <c r="K72" s="55">
        <v>0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87"/>
      <c r="R72" s="1"/>
      <c r="S72" s="6"/>
      <c r="T72" s="1"/>
    </row>
    <row r="73" spans="1:20" s="5" customFormat="1" ht="30.75" hidden="1" customHeight="1" x14ac:dyDescent="0.25">
      <c r="A73" s="80"/>
      <c r="B73" s="73"/>
      <c r="C73" s="40"/>
      <c r="D73" s="41" t="s">
        <v>27</v>
      </c>
      <c r="E73" s="42" t="s">
        <v>26</v>
      </c>
      <c r="F73" s="42" t="s">
        <v>21</v>
      </c>
      <c r="G73" s="82" t="s">
        <v>201</v>
      </c>
      <c r="H73" s="62">
        <v>244</v>
      </c>
      <c r="I73" s="55">
        <v>0</v>
      </c>
      <c r="J73" s="55">
        <v>0</v>
      </c>
      <c r="K73" s="63">
        <v>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62"/>
      <c r="R73" s="1"/>
      <c r="S73" s="6"/>
      <c r="T73" s="1"/>
    </row>
    <row r="74" spans="1:20" s="5" customFormat="1" ht="30.75" hidden="1" customHeight="1" x14ac:dyDescent="0.25">
      <c r="A74" s="80">
        <v>32</v>
      </c>
      <c r="B74" s="73"/>
      <c r="C74" s="40"/>
      <c r="D74" s="41" t="s">
        <v>27</v>
      </c>
      <c r="E74" s="42" t="s">
        <v>26</v>
      </c>
      <c r="F74" s="42" t="s">
        <v>21</v>
      </c>
      <c r="G74" s="82" t="s">
        <v>201</v>
      </c>
      <c r="H74" s="62">
        <v>244</v>
      </c>
      <c r="I74" s="55">
        <v>0</v>
      </c>
      <c r="J74" s="55">
        <v>0</v>
      </c>
      <c r="K74" s="63">
        <v>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62"/>
      <c r="R74" s="1"/>
      <c r="S74" s="6"/>
      <c r="T74" s="1"/>
    </row>
    <row r="75" spans="1:20" s="5" customFormat="1" ht="21" customHeight="1" x14ac:dyDescent="0.25">
      <c r="A75" s="80">
        <v>39</v>
      </c>
      <c r="B75" s="72" t="s">
        <v>61</v>
      </c>
      <c r="C75" s="34" t="s">
        <v>489</v>
      </c>
      <c r="D75" s="35" t="s">
        <v>510</v>
      </c>
      <c r="E75" s="36"/>
      <c r="F75" s="36"/>
      <c r="G75" s="36"/>
      <c r="H75" s="37"/>
      <c r="I75" s="31">
        <v>0</v>
      </c>
      <c r="J75" s="31">
        <v>0</v>
      </c>
      <c r="K75" s="31">
        <f t="shared" ref="K75:P82" si="29">K76</f>
        <v>0</v>
      </c>
      <c r="L75" s="31">
        <f t="shared" si="29"/>
        <v>0</v>
      </c>
      <c r="M75" s="31">
        <f t="shared" si="29"/>
        <v>1630264</v>
      </c>
      <c r="N75" s="31">
        <f t="shared" si="29"/>
        <v>1630264</v>
      </c>
      <c r="O75" s="31">
        <f t="shared" si="29"/>
        <v>0</v>
      </c>
      <c r="P75" s="31">
        <f t="shared" si="29"/>
        <v>0</v>
      </c>
      <c r="Q75" s="37"/>
      <c r="R75" s="1"/>
      <c r="S75" s="6"/>
      <c r="T75" s="1"/>
    </row>
    <row r="76" spans="1:20" s="5" customFormat="1" ht="30.75" customHeight="1" x14ac:dyDescent="0.25">
      <c r="A76" s="80">
        <v>40</v>
      </c>
      <c r="B76" s="73"/>
      <c r="C76" s="40"/>
      <c r="D76" s="41" t="s">
        <v>27</v>
      </c>
      <c r="E76" s="42" t="s">
        <v>26</v>
      </c>
      <c r="F76" s="42"/>
      <c r="G76" s="42"/>
      <c r="H76" s="38"/>
      <c r="I76" s="31">
        <v>0</v>
      </c>
      <c r="J76" s="31">
        <v>0</v>
      </c>
      <c r="K76" s="43">
        <f t="shared" si="29"/>
        <v>0</v>
      </c>
      <c r="L76" s="43">
        <f t="shared" si="29"/>
        <v>0</v>
      </c>
      <c r="M76" s="43">
        <f t="shared" si="29"/>
        <v>1630264</v>
      </c>
      <c r="N76" s="43">
        <f t="shared" si="29"/>
        <v>1630264</v>
      </c>
      <c r="O76" s="43">
        <f t="shared" si="29"/>
        <v>0</v>
      </c>
      <c r="P76" s="43">
        <f t="shared" si="29"/>
        <v>0</v>
      </c>
      <c r="Q76" s="38"/>
      <c r="R76" s="1"/>
      <c r="S76" s="6"/>
      <c r="T76" s="1"/>
    </row>
    <row r="77" spans="1:20" s="5" customFormat="1" ht="30.75" customHeight="1" x14ac:dyDescent="0.25">
      <c r="A77" s="80">
        <v>41</v>
      </c>
      <c r="B77" s="73"/>
      <c r="C77" s="40"/>
      <c r="D77" s="41" t="s">
        <v>27</v>
      </c>
      <c r="E77" s="42" t="s">
        <v>26</v>
      </c>
      <c r="F77" s="42" t="s">
        <v>21</v>
      </c>
      <c r="G77" s="42" t="s">
        <v>217</v>
      </c>
      <c r="H77" s="38">
        <v>244</v>
      </c>
      <c r="I77" s="101">
        <v>0</v>
      </c>
      <c r="J77" s="101">
        <v>0</v>
      </c>
      <c r="K77" s="47">
        <v>0</v>
      </c>
      <c r="L77" s="47">
        <v>0</v>
      </c>
      <c r="M77" s="47">
        <v>1630264</v>
      </c>
      <c r="N77" s="47">
        <v>1630264</v>
      </c>
      <c r="O77" s="47">
        <v>0</v>
      </c>
      <c r="P77" s="47">
        <v>0</v>
      </c>
      <c r="Q77" s="38"/>
      <c r="R77" s="1"/>
      <c r="S77" s="6"/>
      <c r="T77" s="1"/>
    </row>
    <row r="78" spans="1:20" s="5" customFormat="1" ht="58.5" customHeight="1" x14ac:dyDescent="0.25">
      <c r="A78" s="80">
        <v>42</v>
      </c>
      <c r="B78" s="72" t="s">
        <v>62</v>
      </c>
      <c r="C78" s="34" t="s">
        <v>490</v>
      </c>
      <c r="D78" s="35" t="s">
        <v>510</v>
      </c>
      <c r="E78" s="36"/>
      <c r="F78" s="36"/>
      <c r="G78" s="36"/>
      <c r="H78" s="37"/>
      <c r="I78" s="31">
        <f>'прилож 11 на 2023 год (годовая)'!L61</f>
        <v>0</v>
      </c>
      <c r="J78" s="31">
        <f>'прилож 11 на 2023 год (годовая)'!M61</f>
        <v>0</v>
      </c>
      <c r="K78" s="31">
        <f t="shared" si="29"/>
        <v>0</v>
      </c>
      <c r="L78" s="31">
        <f t="shared" si="29"/>
        <v>0</v>
      </c>
      <c r="M78" s="31">
        <f t="shared" si="29"/>
        <v>3792205.57</v>
      </c>
      <c r="N78" s="31">
        <f t="shared" si="29"/>
        <v>3792205.57</v>
      </c>
      <c r="O78" s="31">
        <f t="shared" si="29"/>
        <v>0</v>
      </c>
      <c r="P78" s="31">
        <f t="shared" si="29"/>
        <v>0</v>
      </c>
      <c r="Q78" s="37"/>
      <c r="R78" s="1"/>
      <c r="S78" s="6"/>
      <c r="T78" s="1"/>
    </row>
    <row r="79" spans="1:20" s="5" customFormat="1" ht="30.75" customHeight="1" x14ac:dyDescent="0.25">
      <c r="A79" s="80">
        <v>43</v>
      </c>
      <c r="B79" s="73"/>
      <c r="C79" s="40"/>
      <c r="D79" s="41" t="s">
        <v>27</v>
      </c>
      <c r="E79" s="42" t="s">
        <v>26</v>
      </c>
      <c r="F79" s="42"/>
      <c r="G79" s="42"/>
      <c r="H79" s="38"/>
      <c r="I79" s="31">
        <f>'прилож 11 на 2023 год (годовая)'!L62</f>
        <v>0</v>
      </c>
      <c r="J79" s="31">
        <f>'прилож 11 на 2023 год (годовая)'!M62</f>
        <v>0</v>
      </c>
      <c r="K79" s="43">
        <f t="shared" si="29"/>
        <v>0</v>
      </c>
      <c r="L79" s="43">
        <f t="shared" si="29"/>
        <v>0</v>
      </c>
      <c r="M79" s="43">
        <f t="shared" si="29"/>
        <v>3792205.57</v>
      </c>
      <c r="N79" s="43">
        <f t="shared" si="29"/>
        <v>3792205.57</v>
      </c>
      <c r="O79" s="43">
        <f t="shared" si="29"/>
        <v>0</v>
      </c>
      <c r="P79" s="43">
        <f t="shared" si="29"/>
        <v>0</v>
      </c>
      <c r="Q79" s="38"/>
      <c r="R79" s="1"/>
      <c r="S79" s="6"/>
      <c r="T79" s="1"/>
    </row>
    <row r="80" spans="1:20" s="5" customFormat="1" ht="30.75" customHeight="1" x14ac:dyDescent="0.25">
      <c r="A80" s="80">
        <v>44</v>
      </c>
      <c r="B80" s="73"/>
      <c r="C80" s="40"/>
      <c r="D80" s="41" t="s">
        <v>27</v>
      </c>
      <c r="E80" s="42" t="s">
        <v>26</v>
      </c>
      <c r="F80" s="42" t="s">
        <v>21</v>
      </c>
      <c r="G80" s="42" t="s">
        <v>215</v>
      </c>
      <c r="H80" s="38">
        <v>243</v>
      </c>
      <c r="I80" s="101">
        <v>0</v>
      </c>
      <c r="J80" s="101">
        <v>0</v>
      </c>
      <c r="K80" s="47">
        <v>0</v>
      </c>
      <c r="L80" s="47">
        <v>0</v>
      </c>
      <c r="M80" s="47">
        <v>3792205.57</v>
      </c>
      <c r="N80" s="47">
        <v>3792205.57</v>
      </c>
      <c r="O80" s="47">
        <v>0</v>
      </c>
      <c r="P80" s="47">
        <v>0</v>
      </c>
      <c r="Q80" s="38"/>
      <c r="R80" s="1"/>
      <c r="S80" s="6"/>
      <c r="T80" s="1"/>
    </row>
    <row r="81" spans="1:20" s="5" customFormat="1" ht="30.75" customHeight="1" x14ac:dyDescent="0.25">
      <c r="A81" s="80">
        <v>45</v>
      </c>
      <c r="B81" s="72" t="s">
        <v>75</v>
      </c>
      <c r="C81" s="34" t="s">
        <v>491</v>
      </c>
      <c r="D81" s="35" t="s">
        <v>510</v>
      </c>
      <c r="E81" s="36"/>
      <c r="F81" s="36"/>
      <c r="G81" s="36"/>
      <c r="H81" s="37"/>
      <c r="I81" s="31">
        <v>0</v>
      </c>
      <c r="J81" s="31">
        <v>0</v>
      </c>
      <c r="K81" s="31">
        <f t="shared" si="29"/>
        <v>0</v>
      </c>
      <c r="L81" s="31">
        <f t="shared" si="29"/>
        <v>0</v>
      </c>
      <c r="M81" s="31">
        <f t="shared" si="29"/>
        <v>1502073.11</v>
      </c>
      <c r="N81" s="31">
        <f t="shared" si="29"/>
        <v>1502073.11</v>
      </c>
      <c r="O81" s="31">
        <f t="shared" si="29"/>
        <v>0</v>
      </c>
      <c r="P81" s="31">
        <f t="shared" si="29"/>
        <v>0</v>
      </c>
      <c r="Q81" s="37"/>
      <c r="R81" s="1"/>
      <c r="S81" s="6"/>
      <c r="T81" s="1"/>
    </row>
    <row r="82" spans="1:20" s="5" customFormat="1" ht="30.75" customHeight="1" x14ac:dyDescent="0.25">
      <c r="A82" s="80">
        <v>46</v>
      </c>
      <c r="B82" s="73"/>
      <c r="C82" s="40"/>
      <c r="D82" s="41" t="s">
        <v>27</v>
      </c>
      <c r="E82" s="42" t="s">
        <v>26</v>
      </c>
      <c r="F82" s="42"/>
      <c r="G82" s="42"/>
      <c r="H82" s="38"/>
      <c r="I82" s="31">
        <v>0</v>
      </c>
      <c r="J82" s="31">
        <v>0</v>
      </c>
      <c r="K82" s="43">
        <f t="shared" si="29"/>
        <v>0</v>
      </c>
      <c r="L82" s="43">
        <f t="shared" si="29"/>
        <v>0</v>
      </c>
      <c r="M82" s="43">
        <f t="shared" si="29"/>
        <v>1502073.11</v>
      </c>
      <c r="N82" s="43">
        <f t="shared" si="29"/>
        <v>1502073.11</v>
      </c>
      <c r="O82" s="43">
        <f t="shared" si="29"/>
        <v>0</v>
      </c>
      <c r="P82" s="43">
        <f t="shared" si="29"/>
        <v>0</v>
      </c>
      <c r="Q82" s="38"/>
      <c r="R82" s="1"/>
      <c r="S82" s="6"/>
      <c r="T82" s="1"/>
    </row>
    <row r="83" spans="1:20" s="5" customFormat="1" ht="30.75" customHeight="1" x14ac:dyDescent="0.25">
      <c r="A83" s="80">
        <v>47</v>
      </c>
      <c r="B83" s="73"/>
      <c r="C83" s="40"/>
      <c r="D83" s="41" t="s">
        <v>27</v>
      </c>
      <c r="E83" s="42" t="s">
        <v>26</v>
      </c>
      <c r="F83" s="42" t="s">
        <v>21</v>
      </c>
      <c r="G83" s="42" t="s">
        <v>213</v>
      </c>
      <c r="H83" s="38">
        <v>243</v>
      </c>
      <c r="I83" s="101">
        <v>0</v>
      </c>
      <c r="J83" s="101">
        <v>0</v>
      </c>
      <c r="K83" s="47">
        <v>0</v>
      </c>
      <c r="L83" s="47">
        <v>0</v>
      </c>
      <c r="M83" s="47">
        <v>1502073.11</v>
      </c>
      <c r="N83" s="47">
        <v>1502073.11</v>
      </c>
      <c r="O83" s="47">
        <v>0</v>
      </c>
      <c r="P83" s="47">
        <v>0</v>
      </c>
      <c r="Q83" s="38"/>
      <c r="R83" s="1"/>
      <c r="S83" s="6"/>
      <c r="T83" s="1"/>
    </row>
    <row r="84" spans="1:20" s="5" customFormat="1" ht="64.5" hidden="1" customHeight="1" x14ac:dyDescent="0.25">
      <c r="A84" s="80"/>
      <c r="B84" s="73" t="s">
        <v>424</v>
      </c>
      <c r="C84" s="44" t="s">
        <v>457</v>
      </c>
      <c r="D84" s="35"/>
      <c r="E84" s="36"/>
      <c r="F84" s="36"/>
      <c r="G84" s="36"/>
      <c r="H84" s="37"/>
      <c r="I84" s="31">
        <f>'прилож 11 на 2023 год (годовая)'!L61</f>
        <v>0</v>
      </c>
      <c r="J84" s="31">
        <f>'прилож 11 на 2023 год (годовая)'!M61</f>
        <v>0</v>
      </c>
      <c r="K84" s="31">
        <f t="shared" ref="K84:P85" si="30">K85</f>
        <v>0</v>
      </c>
      <c r="L84" s="31">
        <f t="shared" si="30"/>
        <v>0</v>
      </c>
      <c r="M84" s="31">
        <f t="shared" si="30"/>
        <v>0</v>
      </c>
      <c r="N84" s="31">
        <v>0</v>
      </c>
      <c r="O84" s="31">
        <f t="shared" si="30"/>
        <v>0</v>
      </c>
      <c r="P84" s="31">
        <f t="shared" si="30"/>
        <v>0</v>
      </c>
      <c r="Q84" s="37"/>
      <c r="R84" s="1"/>
      <c r="S84" s="1"/>
      <c r="T84" s="1"/>
    </row>
    <row r="85" spans="1:20" s="5" customFormat="1" ht="32.25" hidden="1" customHeight="1" x14ac:dyDescent="0.25">
      <c r="A85" s="80"/>
      <c r="B85" s="73"/>
      <c r="C85" s="40"/>
      <c r="D85" s="41" t="s">
        <v>27</v>
      </c>
      <c r="E85" s="42" t="s">
        <v>26</v>
      </c>
      <c r="F85" s="42"/>
      <c r="G85" s="42"/>
      <c r="H85" s="38"/>
      <c r="I85" s="31">
        <f>'прилож 11 на 2023 год (годовая)'!L62</f>
        <v>0</v>
      </c>
      <c r="J85" s="31">
        <f>'прилож 11 на 2023 год (годовая)'!M62</f>
        <v>0</v>
      </c>
      <c r="K85" s="43">
        <f t="shared" si="30"/>
        <v>0</v>
      </c>
      <c r="L85" s="43">
        <f t="shared" si="30"/>
        <v>0</v>
      </c>
      <c r="M85" s="43">
        <f t="shared" si="30"/>
        <v>0</v>
      </c>
      <c r="N85" s="43">
        <f t="shared" si="30"/>
        <v>0</v>
      </c>
      <c r="O85" s="43">
        <f t="shared" si="30"/>
        <v>0</v>
      </c>
      <c r="P85" s="43">
        <f t="shared" si="30"/>
        <v>0</v>
      </c>
      <c r="Q85" s="38"/>
      <c r="R85" s="1"/>
      <c r="S85" s="1"/>
      <c r="T85" s="1"/>
    </row>
    <row r="86" spans="1:20" s="5" customFormat="1" ht="197.25" hidden="1" customHeight="1" x14ac:dyDescent="0.25">
      <c r="A86" s="80">
        <v>38</v>
      </c>
      <c r="B86" s="73"/>
      <c r="C86" s="40"/>
      <c r="D86" s="41" t="s">
        <v>27</v>
      </c>
      <c r="E86" s="42" t="s">
        <v>26</v>
      </c>
      <c r="F86" s="42" t="s">
        <v>21</v>
      </c>
      <c r="G86" s="42" t="s">
        <v>445</v>
      </c>
      <c r="H86" s="38" t="s">
        <v>423</v>
      </c>
      <c r="I86" s="31">
        <f>'прилож 11 на 2023 год (годовая)'!L63</f>
        <v>0</v>
      </c>
      <c r="J86" s="31">
        <f>'прилож 11 на 2023 год (годовая)'!M63</f>
        <v>0</v>
      </c>
      <c r="K86" s="43">
        <v>0</v>
      </c>
      <c r="L86" s="43">
        <v>0</v>
      </c>
      <c r="M86" s="43">
        <v>0</v>
      </c>
      <c r="N86" s="43">
        <v>0</v>
      </c>
      <c r="O86" s="43">
        <v>0</v>
      </c>
      <c r="P86" s="43">
        <v>0</v>
      </c>
      <c r="Q86" s="38"/>
      <c r="R86" s="1"/>
      <c r="S86" s="1"/>
      <c r="T86" s="1"/>
    </row>
    <row r="87" spans="1:20" s="5" customFormat="1" ht="66.75" customHeight="1" x14ac:dyDescent="0.25">
      <c r="A87" s="80">
        <v>48</v>
      </c>
      <c r="B87" s="74" t="s">
        <v>446</v>
      </c>
      <c r="C87" s="102" t="s">
        <v>262</v>
      </c>
      <c r="D87" s="103"/>
      <c r="E87" s="86"/>
      <c r="F87" s="86"/>
      <c r="G87" s="86"/>
      <c r="H87" s="87"/>
      <c r="I87" s="55">
        <v>8617405.8000000007</v>
      </c>
      <c r="J87" s="55">
        <v>8612389.8000000007</v>
      </c>
      <c r="K87" s="55">
        <f>K88</f>
        <v>0</v>
      </c>
      <c r="L87" s="55">
        <f>L88</f>
        <v>0</v>
      </c>
      <c r="M87" s="55">
        <v>0</v>
      </c>
      <c r="N87" s="55">
        <v>0</v>
      </c>
      <c r="O87" s="55">
        <f>O88</f>
        <v>0</v>
      </c>
      <c r="P87" s="55">
        <f>P88</f>
        <v>0</v>
      </c>
      <c r="Q87" s="87"/>
      <c r="R87" s="1"/>
      <c r="S87" s="1"/>
      <c r="T87" s="1"/>
    </row>
    <row r="88" spans="1:20" s="5" customFormat="1" ht="42" customHeight="1" x14ac:dyDescent="0.25">
      <c r="A88" s="80">
        <v>49</v>
      </c>
      <c r="B88" s="88"/>
      <c r="C88" s="104"/>
      <c r="D88" s="105" t="s">
        <v>27</v>
      </c>
      <c r="E88" s="82" t="s">
        <v>26</v>
      </c>
      <c r="F88" s="82"/>
      <c r="G88" s="82"/>
      <c r="H88" s="62"/>
      <c r="I88" s="55">
        <v>8617405.8000000007</v>
      </c>
      <c r="J88" s="55">
        <v>8612389.8000000007</v>
      </c>
      <c r="K88" s="63">
        <f t="shared" ref="K88:P88" si="31">K89</f>
        <v>0</v>
      </c>
      <c r="L88" s="63">
        <f t="shared" si="31"/>
        <v>0</v>
      </c>
      <c r="M88" s="63">
        <v>0</v>
      </c>
      <c r="N88" s="63">
        <v>0</v>
      </c>
      <c r="O88" s="63">
        <f t="shared" si="31"/>
        <v>0</v>
      </c>
      <c r="P88" s="63">
        <f t="shared" si="31"/>
        <v>0</v>
      </c>
      <c r="Q88" s="62"/>
      <c r="R88" s="1"/>
      <c r="S88" s="1"/>
      <c r="T88" s="1"/>
    </row>
    <row r="89" spans="1:20" s="5" customFormat="1" ht="42" customHeight="1" x14ac:dyDescent="0.25">
      <c r="A89" s="80">
        <v>50</v>
      </c>
      <c r="B89" s="88"/>
      <c r="C89" s="104"/>
      <c r="D89" s="105" t="s">
        <v>27</v>
      </c>
      <c r="E89" s="82" t="s">
        <v>26</v>
      </c>
      <c r="F89" s="82" t="s">
        <v>21</v>
      </c>
      <c r="G89" s="82" t="s">
        <v>263</v>
      </c>
      <c r="H89" s="62">
        <v>414</v>
      </c>
      <c r="I89" s="55">
        <v>8617405.8000000007</v>
      </c>
      <c r="J89" s="55">
        <v>8612389.8000000007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62"/>
      <c r="R89" s="1"/>
      <c r="S89" s="1"/>
      <c r="T89" s="1"/>
    </row>
    <row r="90" spans="1:20" s="5" customFormat="1" ht="67.5" customHeight="1" x14ac:dyDescent="0.25">
      <c r="A90" s="80">
        <v>51</v>
      </c>
      <c r="B90" s="74" t="s">
        <v>446</v>
      </c>
      <c r="C90" s="102" t="s">
        <v>425</v>
      </c>
      <c r="D90" s="103" t="s">
        <v>510</v>
      </c>
      <c r="E90" s="86"/>
      <c r="F90" s="86"/>
      <c r="G90" s="86"/>
      <c r="H90" s="87"/>
      <c r="I90" s="55">
        <v>1594888.8</v>
      </c>
      <c r="J90" s="55">
        <v>1594888.8</v>
      </c>
      <c r="K90" s="55">
        <f t="shared" ref="K90:P91" si="32">K91</f>
        <v>0</v>
      </c>
      <c r="L90" s="55">
        <f t="shared" si="32"/>
        <v>0</v>
      </c>
      <c r="M90" s="55">
        <v>0</v>
      </c>
      <c r="N90" s="55">
        <v>0</v>
      </c>
      <c r="O90" s="55">
        <f t="shared" si="32"/>
        <v>0</v>
      </c>
      <c r="P90" s="55">
        <f t="shared" si="32"/>
        <v>0</v>
      </c>
      <c r="Q90" s="87"/>
      <c r="R90" s="1"/>
      <c r="S90" s="1"/>
      <c r="T90" s="1"/>
    </row>
    <row r="91" spans="1:20" s="5" customFormat="1" ht="35.25" customHeight="1" x14ac:dyDescent="0.25">
      <c r="A91" s="80">
        <v>52</v>
      </c>
      <c r="B91" s="74"/>
      <c r="C91" s="104"/>
      <c r="D91" s="105" t="s">
        <v>27</v>
      </c>
      <c r="E91" s="82" t="s">
        <v>26</v>
      </c>
      <c r="F91" s="82"/>
      <c r="G91" s="82"/>
      <c r="H91" s="62"/>
      <c r="I91" s="55">
        <v>1594888.8</v>
      </c>
      <c r="J91" s="55">
        <v>1594888.8</v>
      </c>
      <c r="K91" s="63">
        <f t="shared" si="32"/>
        <v>0</v>
      </c>
      <c r="L91" s="63">
        <f t="shared" si="32"/>
        <v>0</v>
      </c>
      <c r="M91" s="63">
        <v>0</v>
      </c>
      <c r="N91" s="63">
        <v>0</v>
      </c>
      <c r="O91" s="63">
        <f t="shared" si="32"/>
        <v>0</v>
      </c>
      <c r="P91" s="63">
        <f t="shared" si="32"/>
        <v>0</v>
      </c>
      <c r="Q91" s="62"/>
      <c r="R91" s="1"/>
      <c r="S91" s="1"/>
      <c r="T91" s="1"/>
    </row>
    <row r="92" spans="1:20" s="5" customFormat="1" ht="33.75" customHeight="1" x14ac:dyDescent="0.25">
      <c r="A92" s="80">
        <v>53</v>
      </c>
      <c r="B92" s="88"/>
      <c r="C92" s="104"/>
      <c r="D92" s="105" t="s">
        <v>27</v>
      </c>
      <c r="E92" s="82" t="s">
        <v>26</v>
      </c>
      <c r="F92" s="82" t="s">
        <v>21</v>
      </c>
      <c r="G92" s="82" t="s">
        <v>426</v>
      </c>
      <c r="H92" s="62">
        <v>244</v>
      </c>
      <c r="I92" s="55">
        <v>1594888.8</v>
      </c>
      <c r="J92" s="55">
        <v>1594888.8</v>
      </c>
      <c r="K92" s="63">
        <v>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62"/>
      <c r="R92" s="1"/>
      <c r="S92" s="1"/>
      <c r="T92" s="1"/>
    </row>
    <row r="93" spans="1:20" s="5" customFormat="1" ht="59.25" customHeight="1" x14ac:dyDescent="0.25">
      <c r="A93" s="80">
        <v>54</v>
      </c>
      <c r="B93" s="74" t="s">
        <v>514</v>
      </c>
      <c r="C93" s="102" t="s">
        <v>455</v>
      </c>
      <c r="D93" s="103" t="s">
        <v>510</v>
      </c>
      <c r="E93" s="86"/>
      <c r="F93" s="86"/>
      <c r="G93" s="86"/>
      <c r="H93" s="87"/>
      <c r="I93" s="55">
        <v>266000</v>
      </c>
      <c r="J93" s="55">
        <v>225000</v>
      </c>
      <c r="K93" s="55">
        <f>K55</f>
        <v>0</v>
      </c>
      <c r="L93" s="55">
        <f>L55</f>
        <v>0</v>
      </c>
      <c r="M93" s="55">
        <v>0</v>
      </c>
      <c r="N93" s="55">
        <v>0</v>
      </c>
      <c r="O93" s="55">
        <f>O55</f>
        <v>0</v>
      </c>
      <c r="P93" s="55">
        <f>P55</f>
        <v>0</v>
      </c>
      <c r="Q93" s="87"/>
      <c r="R93" s="1"/>
      <c r="S93" s="1"/>
      <c r="T93" s="1"/>
    </row>
    <row r="94" spans="1:20" s="5" customFormat="1" ht="59.25" customHeight="1" x14ac:dyDescent="0.25">
      <c r="A94" s="80"/>
      <c r="B94" s="74"/>
      <c r="C94" s="102"/>
      <c r="D94" s="103" t="s">
        <v>27</v>
      </c>
      <c r="E94" s="86" t="s">
        <v>26</v>
      </c>
      <c r="F94" s="86"/>
      <c r="G94" s="86"/>
      <c r="H94" s="87"/>
      <c r="I94" s="55">
        <v>266000</v>
      </c>
      <c r="J94" s="55">
        <v>225000</v>
      </c>
      <c r="K94" s="55">
        <v>0</v>
      </c>
      <c r="L94" s="55">
        <v>0</v>
      </c>
      <c r="M94" s="55">
        <v>0</v>
      </c>
      <c r="N94" s="55">
        <v>0</v>
      </c>
      <c r="O94" s="55">
        <v>0</v>
      </c>
      <c r="P94" s="55">
        <v>0</v>
      </c>
      <c r="Q94" s="87"/>
      <c r="R94" s="1"/>
      <c r="S94" s="1"/>
      <c r="T94" s="1"/>
    </row>
    <row r="95" spans="1:20" s="5" customFormat="1" ht="59.25" customHeight="1" x14ac:dyDescent="0.25">
      <c r="A95" s="80"/>
      <c r="B95" s="74"/>
      <c r="C95" s="102"/>
      <c r="D95" s="103" t="s">
        <v>27</v>
      </c>
      <c r="E95" s="86" t="s">
        <v>26</v>
      </c>
      <c r="F95" s="86" t="s">
        <v>21</v>
      </c>
      <c r="G95" s="86" t="s">
        <v>199</v>
      </c>
      <c r="H95" s="87">
        <v>244</v>
      </c>
      <c r="I95" s="55">
        <v>266000</v>
      </c>
      <c r="J95" s="55">
        <v>225000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87"/>
      <c r="R95" s="1"/>
      <c r="S95" s="1"/>
      <c r="T95" s="1"/>
    </row>
    <row r="96" spans="1:20" s="5" customFormat="1" ht="40.5" customHeight="1" x14ac:dyDescent="0.25">
      <c r="A96" s="80">
        <v>55</v>
      </c>
      <c r="B96" s="74" t="s">
        <v>446</v>
      </c>
      <c r="C96" s="102" t="s">
        <v>456</v>
      </c>
      <c r="D96" s="103" t="s">
        <v>510</v>
      </c>
      <c r="E96" s="86"/>
      <c r="F96" s="86"/>
      <c r="G96" s="86"/>
      <c r="H96" s="87"/>
      <c r="I96" s="55">
        <v>2002042.58</v>
      </c>
      <c r="J96" s="55">
        <v>2002042.58</v>
      </c>
      <c r="K96" s="55">
        <f t="shared" ref="K96:P96" si="33">K97</f>
        <v>0</v>
      </c>
      <c r="L96" s="55">
        <f t="shared" si="33"/>
        <v>0</v>
      </c>
      <c r="M96" s="55">
        <v>0</v>
      </c>
      <c r="N96" s="55">
        <v>0</v>
      </c>
      <c r="O96" s="55">
        <f t="shared" si="33"/>
        <v>0</v>
      </c>
      <c r="P96" s="55">
        <f t="shared" si="33"/>
        <v>0</v>
      </c>
      <c r="Q96" s="87"/>
      <c r="R96" s="1"/>
      <c r="S96" s="1"/>
      <c r="T96" s="1"/>
    </row>
    <row r="97" spans="1:20" s="5" customFormat="1" ht="33.75" customHeight="1" x14ac:dyDescent="0.25">
      <c r="A97" s="80">
        <v>56</v>
      </c>
      <c r="B97" s="88"/>
      <c r="C97" s="104"/>
      <c r="D97" s="105" t="s">
        <v>27</v>
      </c>
      <c r="E97" s="82" t="s">
        <v>26</v>
      </c>
      <c r="F97" s="82" t="s">
        <v>21</v>
      </c>
      <c r="G97" s="82" t="s">
        <v>201</v>
      </c>
      <c r="H97" s="62">
        <v>244</v>
      </c>
      <c r="I97" s="55">
        <v>2002042.58</v>
      </c>
      <c r="J97" s="55">
        <v>2002042.58</v>
      </c>
      <c r="K97" s="63">
        <f>K62</f>
        <v>0</v>
      </c>
      <c r="L97" s="63">
        <f>L62</f>
        <v>0</v>
      </c>
      <c r="M97" s="63">
        <v>0</v>
      </c>
      <c r="N97" s="63">
        <v>0</v>
      </c>
      <c r="O97" s="63">
        <f>O62</f>
        <v>0</v>
      </c>
      <c r="P97" s="63">
        <f>P62</f>
        <v>0</v>
      </c>
      <c r="Q97" s="62"/>
      <c r="R97" s="1"/>
      <c r="S97" s="1"/>
      <c r="T97" s="1"/>
    </row>
    <row r="98" spans="1:20" s="5" customFormat="1" ht="33.75" customHeight="1" x14ac:dyDescent="0.25">
      <c r="A98" s="80"/>
      <c r="B98" s="88" t="s">
        <v>446</v>
      </c>
      <c r="C98" s="104" t="s">
        <v>517</v>
      </c>
      <c r="D98" s="105" t="s">
        <v>510</v>
      </c>
      <c r="E98" s="82"/>
      <c r="F98" s="82"/>
      <c r="G98" s="82"/>
      <c r="H98" s="62"/>
      <c r="I98" s="55">
        <v>209336.12</v>
      </c>
      <c r="J98" s="55">
        <v>209336.12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2"/>
      <c r="R98" s="1"/>
      <c r="S98" s="1"/>
      <c r="T98" s="1"/>
    </row>
    <row r="99" spans="1:20" s="5" customFormat="1" ht="33.75" customHeight="1" x14ac:dyDescent="0.25">
      <c r="A99" s="80"/>
      <c r="B99" s="88"/>
      <c r="C99" s="104"/>
      <c r="D99" s="105" t="s">
        <v>27</v>
      </c>
      <c r="E99" s="82" t="s">
        <v>26</v>
      </c>
      <c r="F99" s="82"/>
      <c r="G99" s="82"/>
      <c r="H99" s="62"/>
      <c r="I99" s="55">
        <v>209336.12</v>
      </c>
      <c r="J99" s="55">
        <v>209336.12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62"/>
      <c r="R99" s="1"/>
      <c r="S99" s="1"/>
      <c r="T99" s="1"/>
    </row>
    <row r="100" spans="1:20" s="5" customFormat="1" ht="33.75" customHeight="1" x14ac:dyDescent="0.25">
      <c r="A100" s="80"/>
      <c r="B100" s="88"/>
      <c r="C100" s="104"/>
      <c r="D100" s="105" t="s">
        <v>27</v>
      </c>
      <c r="E100" s="82" t="s">
        <v>26</v>
      </c>
      <c r="F100" s="82" t="s">
        <v>21</v>
      </c>
      <c r="G100" s="82" t="s">
        <v>191</v>
      </c>
      <c r="H100" s="62">
        <v>414</v>
      </c>
      <c r="I100" s="55">
        <v>209336.12</v>
      </c>
      <c r="J100" s="55">
        <v>209336.12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62"/>
      <c r="R100" s="1"/>
      <c r="S100" s="1"/>
      <c r="T100" s="1"/>
    </row>
    <row r="101" spans="1:20" s="5" customFormat="1" ht="135.75" customHeight="1" x14ac:dyDescent="0.25">
      <c r="A101" s="80"/>
      <c r="B101" s="88" t="s">
        <v>446</v>
      </c>
      <c r="C101" s="104" t="s">
        <v>429</v>
      </c>
      <c r="D101" s="105" t="s">
        <v>510</v>
      </c>
      <c r="E101" s="82"/>
      <c r="F101" s="82"/>
      <c r="G101" s="82"/>
      <c r="H101" s="62"/>
      <c r="I101" s="55">
        <v>1397409.59</v>
      </c>
      <c r="J101" s="55">
        <v>1397409.59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2"/>
      <c r="R101" s="1"/>
      <c r="S101" s="1"/>
      <c r="T101" s="1"/>
    </row>
    <row r="102" spans="1:20" s="5" customFormat="1" ht="33.75" customHeight="1" x14ac:dyDescent="0.25">
      <c r="A102" s="80"/>
      <c r="B102" s="88"/>
      <c r="C102" s="104"/>
      <c r="D102" s="105" t="s">
        <v>27</v>
      </c>
      <c r="E102" s="82" t="s">
        <v>26</v>
      </c>
      <c r="F102" s="82"/>
      <c r="G102" s="82"/>
      <c r="H102" s="62"/>
      <c r="I102" s="55">
        <v>1397409.59</v>
      </c>
      <c r="J102" s="55">
        <v>1397409.59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62"/>
      <c r="R102" s="1"/>
      <c r="S102" s="1"/>
      <c r="T102" s="1"/>
    </row>
    <row r="103" spans="1:20" s="5" customFormat="1" ht="33.75" customHeight="1" x14ac:dyDescent="0.25">
      <c r="A103" s="80"/>
      <c r="B103" s="88"/>
      <c r="C103" s="104"/>
      <c r="D103" s="105" t="s">
        <v>27</v>
      </c>
      <c r="E103" s="82" t="s">
        <v>26</v>
      </c>
      <c r="F103" s="82" t="s">
        <v>21</v>
      </c>
      <c r="G103" s="82" t="s">
        <v>193</v>
      </c>
      <c r="H103" s="62">
        <v>243</v>
      </c>
      <c r="I103" s="55">
        <v>1397409.59</v>
      </c>
      <c r="J103" s="55">
        <v>1397409.59</v>
      </c>
      <c r="K103" s="63">
        <v>0</v>
      </c>
      <c r="L103" s="63">
        <v>0</v>
      </c>
      <c r="M103" s="63">
        <v>0</v>
      </c>
      <c r="N103" s="63">
        <v>0</v>
      </c>
      <c r="O103" s="63">
        <v>0</v>
      </c>
      <c r="P103" s="63">
        <v>0</v>
      </c>
      <c r="Q103" s="62"/>
      <c r="R103" s="1"/>
      <c r="S103" s="1"/>
      <c r="T103" s="1"/>
    </row>
    <row r="104" spans="1:20" s="5" customFormat="1" ht="33.75" customHeight="1" x14ac:dyDescent="0.25">
      <c r="A104" s="80"/>
      <c r="B104" s="88" t="s">
        <v>446</v>
      </c>
      <c r="C104" s="104" t="s">
        <v>518</v>
      </c>
      <c r="D104" s="105" t="s">
        <v>510</v>
      </c>
      <c r="E104" s="82"/>
      <c r="F104" s="82"/>
      <c r="G104" s="82"/>
      <c r="H104" s="62"/>
      <c r="I104" s="55">
        <v>139296.64000000001</v>
      </c>
      <c r="J104" s="55">
        <v>139296.64000000001</v>
      </c>
      <c r="K104" s="63">
        <v>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62"/>
      <c r="R104" s="1"/>
      <c r="S104" s="1"/>
      <c r="T104" s="1"/>
    </row>
    <row r="105" spans="1:20" s="5" customFormat="1" ht="33.75" customHeight="1" x14ac:dyDescent="0.25">
      <c r="A105" s="80"/>
      <c r="B105" s="88"/>
      <c r="C105" s="104"/>
      <c r="D105" s="105" t="s">
        <v>27</v>
      </c>
      <c r="E105" s="82" t="s">
        <v>26</v>
      </c>
      <c r="F105" s="82"/>
      <c r="G105" s="82"/>
      <c r="H105" s="62"/>
      <c r="I105" s="55">
        <v>139296.64000000001</v>
      </c>
      <c r="J105" s="55">
        <v>139296.64000000001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2"/>
      <c r="R105" s="1"/>
      <c r="S105" s="1"/>
      <c r="T105" s="1"/>
    </row>
    <row r="106" spans="1:20" s="5" customFormat="1" ht="33.75" customHeight="1" x14ac:dyDescent="0.25">
      <c r="A106" s="80"/>
      <c r="B106" s="88"/>
      <c r="C106" s="104"/>
      <c r="D106" s="105" t="s">
        <v>27</v>
      </c>
      <c r="E106" s="82" t="s">
        <v>26</v>
      </c>
      <c r="F106" s="82" t="s">
        <v>21</v>
      </c>
      <c r="G106" s="82" t="s">
        <v>203</v>
      </c>
      <c r="H106" s="62">
        <v>244</v>
      </c>
      <c r="I106" s="55">
        <v>139296.64000000001</v>
      </c>
      <c r="J106" s="55">
        <v>139296.64000000001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62"/>
      <c r="R106" s="1"/>
      <c r="S106" s="1"/>
      <c r="T106" s="1"/>
    </row>
    <row r="107" spans="1:20" s="5" customFormat="1" ht="48" x14ac:dyDescent="0.25">
      <c r="A107" s="80">
        <v>57</v>
      </c>
      <c r="B107" s="81" t="s">
        <v>14</v>
      </c>
      <c r="C107" s="83" t="s">
        <v>15</v>
      </c>
      <c r="D107" s="41" t="s">
        <v>510</v>
      </c>
      <c r="E107" s="42"/>
      <c r="F107" s="42"/>
      <c r="G107" s="42"/>
      <c r="H107" s="38"/>
      <c r="I107" s="31">
        <f>'прилож 11 на 2023 год (годовая)'!L64</f>
        <v>9232900.3900000006</v>
      </c>
      <c r="J107" s="31">
        <f>'прилож 11 на 2023 год (годовая)'!M64</f>
        <v>8751730.1199999992</v>
      </c>
      <c r="K107" s="31">
        <f t="shared" ref="K107:L107" si="34">K108</f>
        <v>3771734.21</v>
      </c>
      <c r="L107" s="31">
        <f t="shared" si="34"/>
        <v>3510107.79</v>
      </c>
      <c r="M107" s="31">
        <f>M108</f>
        <v>9765175.8100000005</v>
      </c>
      <c r="N107" s="31">
        <f t="shared" ref="N107:P107" si="35">N108</f>
        <v>8217420.2300000004</v>
      </c>
      <c r="O107" s="31">
        <f t="shared" si="35"/>
        <v>7514560</v>
      </c>
      <c r="P107" s="31">
        <f t="shared" si="35"/>
        <v>7514560</v>
      </c>
      <c r="Q107" s="38"/>
      <c r="R107" s="1"/>
      <c r="S107" s="1"/>
      <c r="T107" s="1"/>
    </row>
    <row r="108" spans="1:20" s="5" customFormat="1" ht="31.5" x14ac:dyDescent="0.25">
      <c r="A108" s="80">
        <v>58</v>
      </c>
      <c r="B108" s="73"/>
      <c r="C108" s="40"/>
      <c r="D108" s="41" t="s">
        <v>27</v>
      </c>
      <c r="E108" s="42" t="s">
        <v>26</v>
      </c>
      <c r="F108" s="42"/>
      <c r="G108" s="42"/>
      <c r="H108" s="38"/>
      <c r="I108" s="31">
        <f>'прилож 11 на 2023 год (годовая)'!L65</f>
        <v>9232900.3900000006</v>
      </c>
      <c r="J108" s="31">
        <f>'прилож 11 на 2023 год (годовая)'!M65</f>
        <v>8751730.1199999992</v>
      </c>
      <c r="K108" s="31">
        <f t="shared" ref="K108:L108" si="36">K111+K112+K115+K118</f>
        <v>3771734.21</v>
      </c>
      <c r="L108" s="31">
        <f t="shared" si="36"/>
        <v>3510107.79</v>
      </c>
      <c r="M108" s="31">
        <f>M111+M112+M115</f>
        <v>9765175.8100000005</v>
      </c>
      <c r="N108" s="31">
        <f t="shared" ref="N108:O108" si="37">N111+N112+N115</f>
        <v>8217420.2300000004</v>
      </c>
      <c r="O108" s="31">
        <f t="shared" si="37"/>
        <v>7514560</v>
      </c>
      <c r="P108" s="31">
        <f>P111+P112+P115</f>
        <v>7514560</v>
      </c>
      <c r="Q108" s="106"/>
      <c r="R108" s="1"/>
      <c r="S108" s="1"/>
      <c r="T108" s="1"/>
    </row>
    <row r="109" spans="1:20" s="5" customFormat="1" ht="31.5" x14ac:dyDescent="0.25">
      <c r="A109" s="80">
        <v>59</v>
      </c>
      <c r="B109" s="72" t="s">
        <v>68</v>
      </c>
      <c r="C109" s="34" t="s">
        <v>69</v>
      </c>
      <c r="D109" s="35" t="s">
        <v>510</v>
      </c>
      <c r="E109" s="36"/>
      <c r="F109" s="36"/>
      <c r="G109" s="36"/>
      <c r="H109" s="37"/>
      <c r="I109" s="31">
        <f>'прилож 11 на 2023 год (годовая)'!L66</f>
        <v>7638423.5</v>
      </c>
      <c r="J109" s="31">
        <f>'прилож 11 на 2023 год (годовая)'!M66</f>
        <v>7165214.9299999997</v>
      </c>
      <c r="K109" s="31">
        <f t="shared" ref="K109:P109" si="38">K110</f>
        <v>3771734.21</v>
      </c>
      <c r="L109" s="31">
        <f t="shared" si="38"/>
        <v>3510107.79</v>
      </c>
      <c r="M109" s="31">
        <f t="shared" si="38"/>
        <v>7788841.0899999999</v>
      </c>
      <c r="N109" s="31">
        <f t="shared" si="38"/>
        <v>7534548.8300000001</v>
      </c>
      <c r="O109" s="31">
        <f t="shared" si="38"/>
        <v>7514560</v>
      </c>
      <c r="P109" s="31">
        <f t="shared" si="38"/>
        <v>7514560</v>
      </c>
      <c r="Q109" s="37"/>
      <c r="R109" s="1"/>
      <c r="S109" s="1"/>
      <c r="T109" s="1"/>
    </row>
    <row r="110" spans="1:20" s="5" customFormat="1" ht="30.75" customHeight="1" x14ac:dyDescent="0.25">
      <c r="A110" s="80">
        <v>60</v>
      </c>
      <c r="B110" s="72"/>
      <c r="C110" s="40"/>
      <c r="D110" s="41" t="s">
        <v>27</v>
      </c>
      <c r="E110" s="42" t="s">
        <v>26</v>
      </c>
      <c r="F110" s="42"/>
      <c r="G110" s="42"/>
      <c r="H110" s="38"/>
      <c r="I110" s="31">
        <f>'прилож 11 на 2023 год (годовая)'!L67</f>
        <v>7638423.5</v>
      </c>
      <c r="J110" s="31">
        <f>'прилож 11 на 2023 год (годовая)'!M67</f>
        <v>7165214.9299999997</v>
      </c>
      <c r="K110" s="43">
        <f t="shared" ref="K110:L110" si="39">K111+K112</f>
        <v>3771734.21</v>
      </c>
      <c r="L110" s="43">
        <f t="shared" si="39"/>
        <v>3510107.79</v>
      </c>
      <c r="M110" s="43">
        <f>M112+M111</f>
        <v>7788841.0899999999</v>
      </c>
      <c r="N110" s="43">
        <f t="shared" ref="N110:P110" si="40">N112+N111</f>
        <v>7534548.8300000001</v>
      </c>
      <c r="O110" s="43">
        <f t="shared" si="40"/>
        <v>7514560</v>
      </c>
      <c r="P110" s="43">
        <f t="shared" si="40"/>
        <v>7514560</v>
      </c>
      <c r="Q110" s="38"/>
      <c r="R110" s="1"/>
      <c r="S110" s="1"/>
      <c r="T110" s="1"/>
    </row>
    <row r="111" spans="1:20" s="5" customFormat="1" ht="32.25" customHeight="1" x14ac:dyDescent="0.25">
      <c r="A111" s="80">
        <v>61</v>
      </c>
      <c r="B111" s="73"/>
      <c r="C111" s="40"/>
      <c r="D111" s="41" t="s">
        <v>27</v>
      </c>
      <c r="E111" s="42" t="s">
        <v>26</v>
      </c>
      <c r="F111" s="42" t="s">
        <v>19</v>
      </c>
      <c r="G111" s="42" t="s">
        <v>29</v>
      </c>
      <c r="H111" s="38">
        <v>244</v>
      </c>
      <c r="I111" s="31">
        <f>'прилож 11 на 2023 год (годовая)'!L68</f>
        <v>1834423.5</v>
      </c>
      <c r="J111" s="31">
        <f>'прилож 11 на 2023 год (годовая)'!M68</f>
        <v>1707304.4</v>
      </c>
      <c r="K111" s="43">
        <f>700000+71734.21</f>
        <v>771734.21</v>
      </c>
      <c r="L111" s="43">
        <f>582574.31+71734.21</f>
        <v>654308.52</v>
      </c>
      <c r="M111" s="43">
        <f>174281.09+1744560</f>
        <v>1918841.09</v>
      </c>
      <c r="N111" s="43">
        <f>1744560+174281.09</f>
        <v>1918841.09</v>
      </c>
      <c r="O111" s="43">
        <f>1844560</f>
        <v>1844560</v>
      </c>
      <c r="P111" s="43">
        <f>1844560</f>
        <v>1844560</v>
      </c>
      <c r="Q111" s="38"/>
      <c r="R111" s="1"/>
      <c r="S111" s="1"/>
      <c r="T111" s="1"/>
    </row>
    <row r="112" spans="1:20" s="5" customFormat="1" ht="32.25" customHeight="1" x14ac:dyDescent="0.25">
      <c r="A112" s="80">
        <v>62</v>
      </c>
      <c r="B112" s="73"/>
      <c r="C112" s="40"/>
      <c r="D112" s="41" t="s">
        <v>27</v>
      </c>
      <c r="E112" s="42" t="s">
        <v>26</v>
      </c>
      <c r="F112" s="42" t="s">
        <v>19</v>
      </c>
      <c r="G112" s="42" t="s">
        <v>29</v>
      </c>
      <c r="H112" s="38">
        <v>247</v>
      </c>
      <c r="I112" s="31">
        <f>'прилож 11 на 2023 год (годовая)'!L69</f>
        <v>5804000</v>
      </c>
      <c r="J112" s="31">
        <f>'прилож 11 на 2023 год (годовая)'!M69</f>
        <v>5457910.5300000003</v>
      </c>
      <c r="K112" s="43">
        <f>3000000</f>
        <v>3000000</v>
      </c>
      <c r="L112" s="43">
        <f>2855799.27</f>
        <v>2855799.27</v>
      </c>
      <c r="M112" s="43">
        <v>5870000</v>
      </c>
      <c r="N112" s="43">
        <f>5615707.74</f>
        <v>5615707.7400000002</v>
      </c>
      <c r="O112" s="43">
        <f>5670000</f>
        <v>5670000</v>
      </c>
      <c r="P112" s="43">
        <f>5670000</f>
        <v>5670000</v>
      </c>
      <c r="Q112" s="38"/>
      <c r="R112" s="1"/>
      <c r="S112" s="1"/>
      <c r="T112" s="1"/>
    </row>
    <row r="113" spans="1:20" s="5" customFormat="1" ht="61.5" customHeight="1" x14ac:dyDescent="0.25">
      <c r="A113" s="80">
        <v>63</v>
      </c>
      <c r="B113" s="72" t="s">
        <v>71</v>
      </c>
      <c r="C113" s="34" t="s">
        <v>84</v>
      </c>
      <c r="D113" s="35" t="s">
        <v>510</v>
      </c>
      <c r="E113" s="36"/>
      <c r="F113" s="36"/>
      <c r="G113" s="36"/>
      <c r="H113" s="37"/>
      <c r="I113" s="31">
        <f>'прилож 11 на 2023 год (годовая)'!L70</f>
        <v>1594476.89</v>
      </c>
      <c r="J113" s="31">
        <f>'прилож 11 на 2023 год (годовая)'!M70</f>
        <v>1586515.19</v>
      </c>
      <c r="K113" s="31">
        <f t="shared" ref="K113:P114" si="41">K114</f>
        <v>0</v>
      </c>
      <c r="L113" s="31">
        <f t="shared" si="41"/>
        <v>0</v>
      </c>
      <c r="M113" s="31">
        <f>M114</f>
        <v>1976334.72</v>
      </c>
      <c r="N113" s="31">
        <f t="shared" ref="N113:P113" si="42">N114</f>
        <v>682871.4</v>
      </c>
      <c r="O113" s="31">
        <f t="shared" si="42"/>
        <v>0</v>
      </c>
      <c r="P113" s="31">
        <f t="shared" si="42"/>
        <v>0</v>
      </c>
      <c r="Q113" s="37"/>
      <c r="R113" s="1"/>
      <c r="S113" s="1"/>
      <c r="T113" s="1"/>
    </row>
    <row r="114" spans="1:20" s="5" customFormat="1" ht="33" customHeight="1" x14ac:dyDescent="0.25">
      <c r="A114" s="80">
        <v>64</v>
      </c>
      <c r="B114" s="73"/>
      <c r="C114" s="40"/>
      <c r="D114" s="41" t="s">
        <v>27</v>
      </c>
      <c r="E114" s="42" t="s">
        <v>26</v>
      </c>
      <c r="F114" s="42"/>
      <c r="G114" s="42"/>
      <c r="H114" s="38"/>
      <c r="I114" s="31">
        <f>'прилож 11 на 2023 год (годовая)'!L71</f>
        <v>1594476.89</v>
      </c>
      <c r="J114" s="31">
        <f>'прилож 11 на 2023 год (годовая)'!M71</f>
        <v>1586515.19</v>
      </c>
      <c r="K114" s="43">
        <f t="shared" si="41"/>
        <v>0</v>
      </c>
      <c r="L114" s="43">
        <f t="shared" si="41"/>
        <v>0</v>
      </c>
      <c r="M114" s="43">
        <f>M115</f>
        <v>1976334.72</v>
      </c>
      <c r="N114" s="43">
        <f t="shared" ref="N114" si="43">N115</f>
        <v>682871.4</v>
      </c>
      <c r="O114" s="43">
        <f t="shared" si="41"/>
        <v>0</v>
      </c>
      <c r="P114" s="43">
        <f t="shared" si="41"/>
        <v>0</v>
      </c>
      <c r="Q114" s="38"/>
      <c r="R114" s="1"/>
      <c r="S114" s="1"/>
      <c r="T114" s="1"/>
    </row>
    <row r="115" spans="1:20" s="5" customFormat="1" ht="33" customHeight="1" x14ac:dyDescent="0.25">
      <c r="A115" s="80">
        <v>65</v>
      </c>
      <c r="B115" s="73"/>
      <c r="C115" s="40"/>
      <c r="D115" s="41" t="s">
        <v>27</v>
      </c>
      <c r="E115" s="42" t="s">
        <v>26</v>
      </c>
      <c r="F115" s="42" t="s">
        <v>19</v>
      </c>
      <c r="G115" s="42" t="s">
        <v>85</v>
      </c>
      <c r="H115" s="38">
        <v>244</v>
      </c>
      <c r="I115" s="31">
        <f>'прилож 11 на 2023 год (годовая)'!L72</f>
        <v>1594476.89</v>
      </c>
      <c r="J115" s="31">
        <f>'прилож 11 на 2023 год (годовая)'!M72</f>
        <v>1586515.19</v>
      </c>
      <c r="K115" s="43">
        <v>0</v>
      </c>
      <c r="L115" s="43">
        <v>0</v>
      </c>
      <c r="M115" s="43">
        <f>986240+10161.7+970130+9803.02</f>
        <v>1976334.72</v>
      </c>
      <c r="N115" s="43">
        <f>2520.63+246916+4377.77+429057</f>
        <v>682871.4</v>
      </c>
      <c r="O115" s="43">
        <v>0</v>
      </c>
      <c r="P115" s="43">
        <v>0</v>
      </c>
      <c r="Q115" s="38"/>
      <c r="R115" s="1"/>
      <c r="S115" s="1"/>
      <c r="T115" s="1"/>
    </row>
    <row r="116" spans="1:20" s="5" customFormat="1" ht="30.75" hidden="1" customHeight="1" x14ac:dyDescent="0.25">
      <c r="A116" s="80"/>
      <c r="B116" s="73" t="s">
        <v>446</v>
      </c>
      <c r="C116" s="34" t="s">
        <v>458</v>
      </c>
      <c r="D116" s="35"/>
      <c r="E116" s="36"/>
      <c r="F116" s="36"/>
      <c r="G116" s="36"/>
      <c r="H116" s="37"/>
      <c r="I116" s="31">
        <f>'прилож 11 на 2023 год (годовая)'!L73</f>
        <v>0</v>
      </c>
      <c r="J116" s="31">
        <f>'прилож 11 на 2023 год (годовая)'!M73</f>
        <v>0</v>
      </c>
      <c r="K116" s="31">
        <f t="shared" ref="K116:P117" si="44">K117</f>
        <v>0</v>
      </c>
      <c r="L116" s="31">
        <f t="shared" si="44"/>
        <v>0</v>
      </c>
      <c r="M116" s="31">
        <v>0</v>
      </c>
      <c r="N116" s="31">
        <v>0</v>
      </c>
      <c r="O116" s="31">
        <f t="shared" si="44"/>
        <v>0</v>
      </c>
      <c r="P116" s="31">
        <f t="shared" si="44"/>
        <v>0</v>
      </c>
      <c r="Q116" s="37"/>
      <c r="R116" s="1"/>
      <c r="S116" s="1"/>
      <c r="T116" s="1"/>
    </row>
    <row r="117" spans="1:20" s="5" customFormat="1" ht="33" hidden="1" customHeight="1" x14ac:dyDescent="0.25">
      <c r="A117" s="80">
        <v>48</v>
      </c>
      <c r="B117" s="73"/>
      <c r="C117" s="40"/>
      <c r="D117" s="41" t="s">
        <v>27</v>
      </c>
      <c r="E117" s="42" t="s">
        <v>26</v>
      </c>
      <c r="F117" s="42"/>
      <c r="G117" s="42"/>
      <c r="H117" s="38"/>
      <c r="I117" s="31">
        <f>'прилож 11 на 2023 год (годовая)'!L74</f>
        <v>0</v>
      </c>
      <c r="J117" s="31">
        <f>'прилож 11 на 2023 год (годовая)'!M74</f>
        <v>0</v>
      </c>
      <c r="K117" s="43">
        <f t="shared" si="44"/>
        <v>0</v>
      </c>
      <c r="L117" s="43">
        <f t="shared" si="44"/>
        <v>0</v>
      </c>
      <c r="M117" s="43">
        <f t="shared" si="44"/>
        <v>0</v>
      </c>
      <c r="N117" s="43">
        <f t="shared" si="44"/>
        <v>0</v>
      </c>
      <c r="O117" s="43">
        <f t="shared" si="44"/>
        <v>0</v>
      </c>
      <c r="P117" s="43">
        <f t="shared" si="44"/>
        <v>0</v>
      </c>
      <c r="Q117" s="38"/>
      <c r="R117" s="1"/>
      <c r="S117" s="1"/>
      <c r="T117" s="1"/>
    </row>
    <row r="118" spans="1:20" s="5" customFormat="1" ht="36.75" hidden="1" customHeight="1" x14ac:dyDescent="0.25">
      <c r="A118" s="80">
        <v>49</v>
      </c>
      <c r="B118" s="73"/>
      <c r="C118" s="40"/>
      <c r="D118" s="41" t="s">
        <v>27</v>
      </c>
      <c r="E118" s="42" t="s">
        <v>26</v>
      </c>
      <c r="F118" s="42" t="s">
        <v>19</v>
      </c>
      <c r="G118" s="42" t="s">
        <v>444</v>
      </c>
      <c r="H118" s="38">
        <v>244</v>
      </c>
      <c r="I118" s="31">
        <f>'прилож 11 на 2023 год (годовая)'!L75</f>
        <v>0</v>
      </c>
      <c r="J118" s="31">
        <f>'прилож 11 на 2023 год (годовая)'!M75</f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38"/>
      <c r="R118" s="1"/>
      <c r="S118" s="1"/>
      <c r="T118" s="1"/>
    </row>
    <row r="119" spans="1:20" s="5" customFormat="1" ht="72" x14ac:dyDescent="0.25">
      <c r="A119" s="80">
        <v>66</v>
      </c>
      <c r="B119" s="81" t="s">
        <v>16</v>
      </c>
      <c r="C119" s="83" t="s">
        <v>30</v>
      </c>
      <c r="D119" s="41" t="s">
        <v>510</v>
      </c>
      <c r="E119" s="42"/>
      <c r="F119" s="42"/>
      <c r="G119" s="42"/>
      <c r="H119" s="38"/>
      <c r="I119" s="31">
        <f>'прилож 11 на 2023 год (годовая)'!L76</f>
        <v>10742326.02</v>
      </c>
      <c r="J119" s="31">
        <f>'прилож 11 на 2023 год (годовая)'!M76</f>
        <v>10496392.649999999</v>
      </c>
      <c r="K119" s="31">
        <f t="shared" ref="K119:P119" si="45">K122+K126+K129</f>
        <v>1010677.7</v>
      </c>
      <c r="L119" s="31">
        <f t="shared" si="45"/>
        <v>1010677.7</v>
      </c>
      <c r="M119" s="31">
        <f t="shared" si="45"/>
        <v>29727843.940000001</v>
      </c>
      <c r="N119" s="31">
        <f t="shared" si="45"/>
        <v>29103394.09</v>
      </c>
      <c r="O119" s="31">
        <f t="shared" si="45"/>
        <v>17158000</v>
      </c>
      <c r="P119" s="31">
        <f t="shared" si="45"/>
        <v>27075000</v>
      </c>
      <c r="Q119" s="38"/>
      <c r="R119" s="1"/>
      <c r="S119" s="1"/>
      <c r="T119" s="1"/>
    </row>
    <row r="120" spans="1:20" s="5" customFormat="1" hidden="1" x14ac:dyDescent="0.25">
      <c r="A120" s="80"/>
      <c r="B120" s="73"/>
      <c r="C120" s="40"/>
      <c r="D120" s="41"/>
      <c r="E120" s="42"/>
      <c r="F120" s="42"/>
      <c r="G120" s="42"/>
      <c r="H120" s="38"/>
      <c r="I120" s="31">
        <f>'прилож 11 на 2023 год (годовая)'!L77</f>
        <v>0</v>
      </c>
      <c r="J120" s="31">
        <f>'прилож 11 на 2023 год (годовая)'!M77</f>
        <v>0</v>
      </c>
      <c r="K120" s="43"/>
      <c r="L120" s="43"/>
      <c r="M120" s="43"/>
      <c r="N120" s="43"/>
      <c r="O120" s="43"/>
      <c r="P120" s="43"/>
      <c r="Q120" s="38"/>
      <c r="R120" s="1"/>
      <c r="S120" s="1"/>
      <c r="T120" s="1"/>
    </row>
    <row r="121" spans="1:20" s="5" customFormat="1" ht="31.5" x14ac:dyDescent="0.25">
      <c r="A121" s="80">
        <v>67</v>
      </c>
      <c r="B121" s="73"/>
      <c r="C121" s="40"/>
      <c r="D121" s="41" t="s">
        <v>27</v>
      </c>
      <c r="E121" s="42" t="s">
        <v>26</v>
      </c>
      <c r="F121" s="42"/>
      <c r="G121" s="42"/>
      <c r="H121" s="38"/>
      <c r="I121" s="31">
        <f>'прилож 11 на 2023 год (годовая)'!L78</f>
        <v>10742326.02</v>
      </c>
      <c r="J121" s="31">
        <f>'прилож 11 на 2023 год (годовая)'!M78</f>
        <v>10496392.649999999</v>
      </c>
      <c r="K121" s="43">
        <f>K122+K126</f>
        <v>1010677.7</v>
      </c>
      <c r="L121" s="43">
        <f>L122+L126</f>
        <v>1010677.7</v>
      </c>
      <c r="M121" s="43">
        <f>M125+M128+M130</f>
        <v>29727843.940000001</v>
      </c>
      <c r="N121" s="43">
        <f t="shared" ref="N121:O121" si="46">N125+N128+N130</f>
        <v>29103394.09</v>
      </c>
      <c r="O121" s="43">
        <f t="shared" si="46"/>
        <v>17158000</v>
      </c>
      <c r="P121" s="43">
        <f>P125+P128+P130</f>
        <v>27075000</v>
      </c>
      <c r="Q121" s="38"/>
      <c r="R121" s="1"/>
      <c r="S121" s="1"/>
      <c r="T121" s="1"/>
    </row>
    <row r="122" spans="1:20" s="5" customFormat="1" ht="126" x14ac:dyDescent="0.25">
      <c r="A122" s="80">
        <v>68</v>
      </c>
      <c r="B122" s="72" t="s">
        <v>68</v>
      </c>
      <c r="C122" s="44" t="s">
        <v>515</v>
      </c>
      <c r="D122" s="35" t="s">
        <v>510</v>
      </c>
      <c r="E122" s="36"/>
      <c r="F122" s="36"/>
      <c r="G122" s="36"/>
      <c r="H122" s="37"/>
      <c r="I122" s="31">
        <f>'прилож 11 на 2023 год (годовая)'!L79</f>
        <v>6111326.0199999996</v>
      </c>
      <c r="J122" s="31">
        <f>'прилож 11 на 2023 год (годовая)'!M79</f>
        <v>6111326.0199999996</v>
      </c>
      <c r="K122" s="31">
        <f t="shared" ref="K122:P122" si="47">K123</f>
        <v>1010677.7</v>
      </c>
      <c r="L122" s="31">
        <f t="shared" si="47"/>
        <v>1010677.7</v>
      </c>
      <c r="M122" s="31">
        <f t="shared" si="47"/>
        <v>25838300.440000001</v>
      </c>
      <c r="N122" s="31">
        <f t="shared" si="47"/>
        <v>25838300.440000001</v>
      </c>
      <c r="O122" s="31">
        <f t="shared" si="47"/>
        <v>16546900</v>
      </c>
      <c r="P122" s="31">
        <f t="shared" si="47"/>
        <v>26463900</v>
      </c>
      <c r="Q122" s="37"/>
      <c r="R122" s="1"/>
      <c r="S122" s="1"/>
      <c r="T122" s="1"/>
    </row>
    <row r="123" spans="1:20" s="5" customFormat="1" ht="31.5" customHeight="1" x14ac:dyDescent="0.25">
      <c r="A123" s="80">
        <v>69</v>
      </c>
      <c r="B123" s="73"/>
      <c r="C123" s="40"/>
      <c r="D123" s="41" t="s">
        <v>27</v>
      </c>
      <c r="E123" s="42" t="s">
        <v>26</v>
      </c>
      <c r="F123" s="42"/>
      <c r="G123" s="42"/>
      <c r="H123" s="38"/>
      <c r="I123" s="31">
        <f>'прилож 11 на 2023 год (годовая)'!L80</f>
        <v>6111326.0199999996</v>
      </c>
      <c r="J123" s="31">
        <f>'прилож 11 на 2023 год (годовая)'!M80</f>
        <v>6111326.0199999996</v>
      </c>
      <c r="K123" s="43">
        <f t="shared" ref="K123:P123" si="48">K124+K125</f>
        <v>1010677.7</v>
      </c>
      <c r="L123" s="43">
        <f t="shared" si="48"/>
        <v>1010677.7</v>
      </c>
      <c r="M123" s="43">
        <f t="shared" si="48"/>
        <v>25838300.440000001</v>
      </c>
      <c r="N123" s="43">
        <f t="shared" si="48"/>
        <v>25838300.440000001</v>
      </c>
      <c r="O123" s="43">
        <f t="shared" si="48"/>
        <v>16546900</v>
      </c>
      <c r="P123" s="43">
        <f t="shared" si="48"/>
        <v>26463900</v>
      </c>
      <c r="Q123" s="106"/>
      <c r="R123" s="1"/>
      <c r="S123" s="1"/>
      <c r="T123" s="1"/>
    </row>
    <row r="124" spans="1:20" s="5" customFormat="1" ht="33" hidden="1" customHeight="1" x14ac:dyDescent="0.25">
      <c r="A124" s="80"/>
      <c r="B124" s="73"/>
      <c r="C124" s="40"/>
      <c r="D124" s="41"/>
      <c r="E124" s="42"/>
      <c r="F124" s="42"/>
      <c r="G124" s="42"/>
      <c r="H124" s="38"/>
      <c r="I124" s="31">
        <f>'прилож 11 на 2023 год (годовая)'!L81</f>
        <v>0</v>
      </c>
      <c r="J124" s="31">
        <f>'прилож 11 на 2023 год (годовая)'!M81</f>
        <v>0</v>
      </c>
      <c r="K124" s="43"/>
      <c r="L124" s="43"/>
      <c r="M124" s="43"/>
      <c r="N124" s="43"/>
      <c r="O124" s="43"/>
      <c r="P124" s="43"/>
      <c r="Q124" s="38"/>
      <c r="R124" s="1"/>
      <c r="S124" s="1"/>
      <c r="T124" s="1"/>
    </row>
    <row r="125" spans="1:20" s="5" customFormat="1" ht="29.25" customHeight="1" x14ac:dyDescent="0.25">
      <c r="A125" s="80">
        <v>70</v>
      </c>
      <c r="B125" s="73"/>
      <c r="C125" s="40"/>
      <c r="D125" s="41" t="s">
        <v>27</v>
      </c>
      <c r="E125" s="42" t="s">
        <v>26</v>
      </c>
      <c r="F125" s="42" t="s">
        <v>19</v>
      </c>
      <c r="G125" s="42" t="s">
        <v>20</v>
      </c>
      <c r="H125" s="38">
        <v>244</v>
      </c>
      <c r="I125" s="31">
        <f>'прилож 11 на 2023 год (годовая)'!L82</f>
        <v>6111326.0199999996</v>
      </c>
      <c r="J125" s="31">
        <f>'прилож 11 на 2023 год (годовая)'!M82</f>
        <v>6111326.0199999996</v>
      </c>
      <c r="K125" s="43">
        <f>1010677.7</f>
        <v>1010677.7</v>
      </c>
      <c r="L125" s="43">
        <f>1010677.7</f>
        <v>1010677.7</v>
      </c>
      <c r="M125" s="43">
        <f>25713679.44+124621</f>
        <v>25838300.440000001</v>
      </c>
      <c r="N125" s="43">
        <f>25713679.44+124621</f>
        <v>25838300.440000001</v>
      </c>
      <c r="O125" s="43">
        <v>16546900</v>
      </c>
      <c r="P125" s="43">
        <v>26463900</v>
      </c>
      <c r="Q125" s="38"/>
      <c r="R125" s="1"/>
      <c r="S125" s="1"/>
      <c r="T125" s="1"/>
    </row>
    <row r="126" spans="1:20" s="5" customFormat="1" ht="63" customHeight="1" x14ac:dyDescent="0.25">
      <c r="A126" s="80">
        <v>71</v>
      </c>
      <c r="B126" s="72" t="s">
        <v>71</v>
      </c>
      <c r="C126" s="34" t="s">
        <v>80</v>
      </c>
      <c r="D126" s="35" t="s">
        <v>510</v>
      </c>
      <c r="E126" s="36"/>
      <c r="F126" s="36"/>
      <c r="G126" s="36"/>
      <c r="H126" s="37"/>
      <c r="I126" s="31">
        <f>'прилож 11 на 2023 год (годовая)'!L83</f>
        <v>4631000</v>
      </c>
      <c r="J126" s="31">
        <f>'прилож 11 на 2023 год (годовая)'!M83</f>
        <v>4385066.63</v>
      </c>
      <c r="K126" s="31">
        <f t="shared" ref="K126:L126" si="49">K128</f>
        <v>0</v>
      </c>
      <c r="L126" s="31">
        <f t="shared" si="49"/>
        <v>0</v>
      </c>
      <c r="M126" s="31">
        <f>M127</f>
        <v>2278443.5</v>
      </c>
      <c r="N126" s="31">
        <f t="shared" ref="N126:P126" si="50">N127</f>
        <v>1653993.65</v>
      </c>
      <c r="O126" s="31">
        <f t="shared" si="50"/>
        <v>0</v>
      </c>
      <c r="P126" s="31">
        <f t="shared" si="50"/>
        <v>0</v>
      </c>
      <c r="Q126" s="37"/>
      <c r="R126" s="1"/>
      <c r="S126" s="1"/>
      <c r="T126" s="1"/>
    </row>
    <row r="127" spans="1:20" s="5" customFormat="1" ht="31.5" x14ac:dyDescent="0.25">
      <c r="A127" s="80">
        <v>72</v>
      </c>
      <c r="B127" s="72"/>
      <c r="C127" s="40"/>
      <c r="D127" s="41" t="s">
        <v>27</v>
      </c>
      <c r="E127" s="42" t="s">
        <v>26</v>
      </c>
      <c r="F127" s="42"/>
      <c r="G127" s="42"/>
      <c r="H127" s="38"/>
      <c r="I127" s="31">
        <f>'прилож 11 на 2023 год (годовая)'!L84</f>
        <v>4631000</v>
      </c>
      <c r="J127" s="31">
        <f>'прилож 11 на 2023 год (годовая)'!M84</f>
        <v>4385066.63</v>
      </c>
      <c r="K127" s="43">
        <f t="shared" ref="K127:L127" si="51">K128</f>
        <v>0</v>
      </c>
      <c r="L127" s="43">
        <f t="shared" si="51"/>
        <v>0</v>
      </c>
      <c r="M127" s="43">
        <f>M128</f>
        <v>2278443.5</v>
      </c>
      <c r="N127" s="43">
        <f t="shared" ref="N127:P127" si="52">N128</f>
        <v>1653993.65</v>
      </c>
      <c r="O127" s="43">
        <f t="shared" si="52"/>
        <v>0</v>
      </c>
      <c r="P127" s="43">
        <f t="shared" si="52"/>
        <v>0</v>
      </c>
      <c r="Q127" s="38"/>
      <c r="R127" s="1"/>
      <c r="S127" s="1"/>
      <c r="T127" s="1"/>
    </row>
    <row r="128" spans="1:20" s="5" customFormat="1" ht="35.25" customHeight="1" x14ac:dyDescent="0.25">
      <c r="A128" s="80">
        <v>73</v>
      </c>
      <c r="B128" s="73"/>
      <c r="C128" s="40"/>
      <c r="D128" s="41" t="s">
        <v>27</v>
      </c>
      <c r="E128" s="42" t="s">
        <v>26</v>
      </c>
      <c r="F128" s="42" t="s">
        <v>81</v>
      </c>
      <c r="G128" s="42" t="s">
        <v>82</v>
      </c>
      <c r="H128" s="38">
        <v>244</v>
      </c>
      <c r="I128" s="31">
        <f>'прилож 11 на 2023 год (годовая)'!L85</f>
        <v>4631000</v>
      </c>
      <c r="J128" s="31">
        <f>'прилож 11 на 2023 год (годовая)'!M85</f>
        <v>4385066.63</v>
      </c>
      <c r="K128" s="43">
        <v>0</v>
      </c>
      <c r="L128" s="43">
        <v>0</v>
      </c>
      <c r="M128" s="43">
        <v>2278443.5</v>
      </c>
      <c r="N128" s="43">
        <f>12343.12+1016231+7505.53+617914</f>
        <v>1653993.65</v>
      </c>
      <c r="O128" s="43">
        <v>0</v>
      </c>
      <c r="P128" s="43">
        <v>0</v>
      </c>
      <c r="Q128" s="38"/>
      <c r="R128" s="1"/>
      <c r="S128" s="1"/>
      <c r="T128" s="1"/>
    </row>
    <row r="129" spans="1:20" s="5" customFormat="1" ht="45.75" customHeight="1" x14ac:dyDescent="0.25">
      <c r="A129" s="80">
        <v>74</v>
      </c>
      <c r="B129" s="73" t="s">
        <v>47</v>
      </c>
      <c r="C129" s="40" t="s">
        <v>475</v>
      </c>
      <c r="D129" s="41" t="s">
        <v>510</v>
      </c>
      <c r="E129" s="42"/>
      <c r="F129" s="42"/>
      <c r="G129" s="42"/>
      <c r="H129" s="38"/>
      <c r="I129" s="31">
        <f>I130</f>
        <v>0</v>
      </c>
      <c r="J129" s="31">
        <f t="shared" ref="J129:P129" si="53">J130</f>
        <v>0</v>
      </c>
      <c r="K129" s="31">
        <f t="shared" si="53"/>
        <v>0</v>
      </c>
      <c r="L129" s="31">
        <f t="shared" si="53"/>
        <v>0</v>
      </c>
      <c r="M129" s="31">
        <f t="shared" si="53"/>
        <v>1611100</v>
      </c>
      <c r="N129" s="31">
        <f t="shared" si="53"/>
        <v>1611100</v>
      </c>
      <c r="O129" s="31">
        <f t="shared" si="53"/>
        <v>611100</v>
      </c>
      <c r="P129" s="31">
        <f t="shared" si="53"/>
        <v>611100</v>
      </c>
      <c r="Q129" s="38"/>
      <c r="R129" s="1"/>
      <c r="S129" s="1"/>
      <c r="T129" s="1"/>
    </row>
    <row r="130" spans="1:20" s="5" customFormat="1" ht="35.25" customHeight="1" x14ac:dyDescent="0.25">
      <c r="A130" s="80">
        <v>75</v>
      </c>
      <c r="B130" s="73"/>
      <c r="C130" s="40"/>
      <c r="D130" s="41" t="s">
        <v>27</v>
      </c>
      <c r="E130" s="42" t="s">
        <v>26</v>
      </c>
      <c r="F130" s="42" t="s">
        <v>19</v>
      </c>
      <c r="G130" s="42" t="s">
        <v>460</v>
      </c>
      <c r="H130" s="38">
        <v>244</v>
      </c>
      <c r="I130" s="31">
        <v>0</v>
      </c>
      <c r="J130" s="31">
        <v>0</v>
      </c>
      <c r="K130" s="43">
        <v>0</v>
      </c>
      <c r="L130" s="43">
        <v>0</v>
      </c>
      <c r="M130" s="43">
        <v>1611100</v>
      </c>
      <c r="N130" s="43">
        <v>1611100</v>
      </c>
      <c r="O130" s="43">
        <v>611100</v>
      </c>
      <c r="P130" s="43">
        <v>611100</v>
      </c>
      <c r="Q130" s="38"/>
      <c r="R130" s="1"/>
      <c r="S130" s="1"/>
      <c r="T130" s="1"/>
    </row>
    <row r="131" spans="1:20" s="5" customFormat="1" ht="36" x14ac:dyDescent="0.25">
      <c r="A131" s="80">
        <v>76</v>
      </c>
      <c r="B131" s="81" t="s">
        <v>17</v>
      </c>
      <c r="C131" s="83" t="s">
        <v>31</v>
      </c>
      <c r="D131" s="41" t="s">
        <v>510</v>
      </c>
      <c r="E131" s="42"/>
      <c r="F131" s="42"/>
      <c r="G131" s="42"/>
      <c r="H131" s="38"/>
      <c r="I131" s="31">
        <f>'прилож 11 на 2023 год (годовая)'!L86</f>
        <v>12764562.810000001</v>
      </c>
      <c r="J131" s="31">
        <f>'прилож 11 на 2023 год (годовая)'!M86</f>
        <v>12761375.99</v>
      </c>
      <c r="K131" s="43">
        <f>K132</f>
        <v>3337116.7</v>
      </c>
      <c r="L131" s="43">
        <f>L132</f>
        <v>2221281.7000000002</v>
      </c>
      <c r="M131" s="31">
        <f>M132</f>
        <v>69617590.879999995</v>
      </c>
      <c r="N131" s="31">
        <f t="shared" ref="N131:P131" si="54">N132</f>
        <v>68266927.390000001</v>
      </c>
      <c r="O131" s="31">
        <f t="shared" si="54"/>
        <v>5343070</v>
      </c>
      <c r="P131" s="31">
        <f t="shared" si="54"/>
        <v>5343070</v>
      </c>
      <c r="Q131" s="31"/>
      <c r="R131" s="1"/>
      <c r="S131" s="1"/>
      <c r="T131" s="1"/>
    </row>
    <row r="132" spans="1:20" s="5" customFormat="1" ht="31.5" x14ac:dyDescent="0.25">
      <c r="A132" s="80">
        <v>77</v>
      </c>
      <c r="B132" s="73"/>
      <c r="C132" s="40"/>
      <c r="D132" s="41" t="s">
        <v>27</v>
      </c>
      <c r="E132" s="42" t="s">
        <v>26</v>
      </c>
      <c r="F132" s="42"/>
      <c r="G132" s="42"/>
      <c r="H132" s="38"/>
      <c r="I132" s="31">
        <f>I133+I136+I139+I142+I159+I161+I167+I170+I173+I176+I179+I182+I185+I191+I194+I228+I231+I234+I237+I240+I243</f>
        <v>12764562.810000001</v>
      </c>
      <c r="J132" s="31">
        <f>J133+J136+J139+J142+J159+J161+J167+J170+J173+J176+J179+J182+J185+J191+J194+J228+J231+J234+J237+J240+J243</f>
        <v>12761375.99</v>
      </c>
      <c r="K132" s="43">
        <f>K133+K136+K139+K142+K159+K161+K164+K167+K170+K173+K176+K179+K182+K185+K191+K194+K228+K231+K234+K237+K240+K243</f>
        <v>3337116.7</v>
      </c>
      <c r="L132" s="43">
        <f>L133+L136+L139+L142+L159+L161+L164+L167+L170+L173+L176+L179+L182+L185+L191+L194+L228+L231+L234+L237+L240+L243</f>
        <v>2221281.7000000002</v>
      </c>
      <c r="M132" s="43">
        <f>(M133+M136+M146+M149+M152+M155+M159+M161+M164+M167+M170+M173+M176+M179+M182+M188+M191+M194)+433170+267000+2597369.42</f>
        <v>69617590.879999995</v>
      </c>
      <c r="N132" s="43">
        <f>(N133+N136+N146+N149+N152+N155+N159+N161+N164+N167+N170+N173+N176+N179+N182+N188+N191+N194)+433031+267000+2597369.42</f>
        <v>68266927.390000001</v>
      </c>
      <c r="O132" s="43">
        <f>(O133+O136+O146+O149+O152+O155+O159+O161+O164+O167+O170+O173+O176+O179+O182+O188+O191+O194)+233170+1500000</f>
        <v>5343070</v>
      </c>
      <c r="P132" s="43">
        <f>(P133+P136+P146+P149+P152+P155+P159+P161+P164+P167+P170+P173+P176+P179+P182+P188+P191+P194)+233170+1500000</f>
        <v>5343070</v>
      </c>
      <c r="Q132" s="38"/>
      <c r="R132" s="6"/>
      <c r="S132" s="6"/>
      <c r="T132" s="1"/>
    </row>
    <row r="133" spans="1:20" s="5" customFormat="1" ht="73.5" x14ac:dyDescent="0.25">
      <c r="A133" s="80">
        <v>78</v>
      </c>
      <c r="B133" s="72" t="s">
        <v>68</v>
      </c>
      <c r="C133" s="44" t="s">
        <v>443</v>
      </c>
      <c r="D133" s="35" t="s">
        <v>510</v>
      </c>
      <c r="E133" s="36"/>
      <c r="F133" s="36"/>
      <c r="G133" s="36"/>
      <c r="H133" s="37"/>
      <c r="I133" s="31">
        <f>'прилож 11 на 2023 год (годовая)'!L88</f>
        <v>1420410.66</v>
      </c>
      <c r="J133" s="31">
        <f>'прилож 11 на 2023 год (годовая)'!M88</f>
        <v>1420410.66</v>
      </c>
      <c r="K133" s="31">
        <f t="shared" ref="K133:P134" si="55">K134</f>
        <v>724890.5</v>
      </c>
      <c r="L133" s="31">
        <f t="shared" si="55"/>
        <v>724890.5</v>
      </c>
      <c r="M133" s="31">
        <f>M134</f>
        <v>2952086.68</v>
      </c>
      <c r="N133" s="31">
        <f t="shared" ref="N133:P133" si="56">N134</f>
        <v>2952086.6799999997</v>
      </c>
      <c r="O133" s="31">
        <f t="shared" si="56"/>
        <v>3308900</v>
      </c>
      <c r="P133" s="31">
        <f t="shared" si="56"/>
        <v>3308900</v>
      </c>
      <c r="Q133" s="37"/>
      <c r="R133" s="1"/>
      <c r="S133" s="1"/>
      <c r="T133" s="1"/>
    </row>
    <row r="134" spans="1:20" s="5" customFormat="1" ht="31.5" x14ac:dyDescent="0.25">
      <c r="A134" s="80">
        <v>79</v>
      </c>
      <c r="B134" s="72"/>
      <c r="C134" s="33"/>
      <c r="D134" s="41" t="s">
        <v>27</v>
      </c>
      <c r="E134" s="42" t="s">
        <v>26</v>
      </c>
      <c r="F134" s="42"/>
      <c r="G134" s="42"/>
      <c r="H134" s="38"/>
      <c r="I134" s="31">
        <f>'прилож 11 на 2023 год (годовая)'!L89</f>
        <v>1420410.66</v>
      </c>
      <c r="J134" s="31">
        <f>'прилож 11 на 2023 год (годовая)'!M89</f>
        <v>1420410.66</v>
      </c>
      <c r="K134" s="43">
        <f t="shared" si="55"/>
        <v>724890.5</v>
      </c>
      <c r="L134" s="43">
        <f t="shared" si="55"/>
        <v>724890.5</v>
      </c>
      <c r="M134" s="43">
        <f>M135</f>
        <v>2952086.68</v>
      </c>
      <c r="N134" s="43">
        <f>N135</f>
        <v>2952086.6799999997</v>
      </c>
      <c r="O134" s="43">
        <f t="shared" si="55"/>
        <v>3308900</v>
      </c>
      <c r="P134" s="43">
        <f t="shared" si="55"/>
        <v>3308900</v>
      </c>
      <c r="Q134" s="38"/>
      <c r="R134" s="1"/>
      <c r="S134" s="1"/>
      <c r="T134" s="1"/>
    </row>
    <row r="135" spans="1:20" s="5" customFormat="1" ht="33" customHeight="1" x14ac:dyDescent="0.25">
      <c r="A135" s="80">
        <v>80</v>
      </c>
      <c r="B135" s="73"/>
      <c r="C135" s="40"/>
      <c r="D135" s="41" t="s">
        <v>27</v>
      </c>
      <c r="E135" s="42" t="s">
        <v>26</v>
      </c>
      <c r="F135" s="42" t="s">
        <v>19</v>
      </c>
      <c r="G135" s="42" t="s">
        <v>179</v>
      </c>
      <c r="H135" s="38">
        <v>244</v>
      </c>
      <c r="I135" s="31">
        <f>'прилож 11 на 2023 год (годовая)'!L90</f>
        <v>1420410.66</v>
      </c>
      <c r="J135" s="31">
        <f>'прилож 11 на 2023 год (годовая)'!M90</f>
        <v>1420410.66</v>
      </c>
      <c r="K135" s="43">
        <f>17375.5+149294+107530+450691</f>
        <v>724890.5</v>
      </c>
      <c r="L135" s="43">
        <f>17375.5+149294+107530+450691</f>
        <v>724890.5</v>
      </c>
      <c r="M135" s="43">
        <v>2952086.68</v>
      </c>
      <c r="N135" s="43">
        <f>14420+473393.68+690961+164889+444862+1170+1162391</f>
        <v>2952086.6799999997</v>
      </c>
      <c r="O135" s="43">
        <f>250000+858900+150000+940000+1110000</f>
        <v>3308900</v>
      </c>
      <c r="P135" s="43">
        <f>250000+858900+150000+940000+1110000</f>
        <v>3308900</v>
      </c>
      <c r="Q135" s="38"/>
      <c r="R135" s="1"/>
      <c r="S135" s="1"/>
      <c r="T135" s="1"/>
    </row>
    <row r="136" spans="1:20" s="5" customFormat="1" ht="34.5" customHeight="1" x14ac:dyDescent="0.25">
      <c r="A136" s="80">
        <v>81</v>
      </c>
      <c r="B136" s="72" t="s">
        <v>71</v>
      </c>
      <c r="C136" s="44" t="s">
        <v>476</v>
      </c>
      <c r="D136" s="35" t="s">
        <v>510</v>
      </c>
      <c r="E136" s="36"/>
      <c r="F136" s="36"/>
      <c r="G136" s="36"/>
      <c r="H136" s="37"/>
      <c r="I136" s="31">
        <f>'прилож 11 на 2023 год (годовая)'!L91</f>
        <v>388110.48</v>
      </c>
      <c r="J136" s="31">
        <f>'прилож 11 на 2023 год (годовая)'!M91</f>
        <v>388110.48</v>
      </c>
      <c r="K136" s="31">
        <f t="shared" ref="K136:P137" si="57">K137</f>
        <v>85210.2</v>
      </c>
      <c r="L136" s="31">
        <f t="shared" si="57"/>
        <v>85210.2</v>
      </c>
      <c r="M136" s="31">
        <f>M137</f>
        <v>1038041.2</v>
      </c>
      <c r="N136" s="31">
        <f>N137</f>
        <v>1038041.2</v>
      </c>
      <c r="O136" s="31">
        <f t="shared" si="57"/>
        <v>301000</v>
      </c>
      <c r="P136" s="31">
        <f t="shared" si="57"/>
        <v>301000</v>
      </c>
      <c r="Q136" s="37"/>
      <c r="R136" s="1"/>
      <c r="S136" s="1"/>
      <c r="T136" s="1"/>
    </row>
    <row r="137" spans="1:20" s="5" customFormat="1" ht="31.5" customHeight="1" x14ac:dyDescent="0.25">
      <c r="A137" s="80">
        <v>82</v>
      </c>
      <c r="B137" s="73"/>
      <c r="C137" s="40"/>
      <c r="D137" s="41" t="s">
        <v>27</v>
      </c>
      <c r="E137" s="42" t="s">
        <v>26</v>
      </c>
      <c r="F137" s="42"/>
      <c r="G137" s="42"/>
      <c r="H137" s="38"/>
      <c r="I137" s="31">
        <f>'прилож 11 на 2023 год (годовая)'!L92</f>
        <v>388110.48</v>
      </c>
      <c r="J137" s="31">
        <f>'прилож 11 на 2023 год (годовая)'!M92</f>
        <v>388110.48</v>
      </c>
      <c r="K137" s="43">
        <f t="shared" si="57"/>
        <v>85210.2</v>
      </c>
      <c r="L137" s="43">
        <f t="shared" si="57"/>
        <v>85210.2</v>
      </c>
      <c r="M137" s="43">
        <f>M138</f>
        <v>1038041.2</v>
      </c>
      <c r="N137" s="43">
        <f>N138</f>
        <v>1038041.2</v>
      </c>
      <c r="O137" s="43">
        <f t="shared" si="57"/>
        <v>301000</v>
      </c>
      <c r="P137" s="43">
        <f t="shared" si="57"/>
        <v>301000</v>
      </c>
      <c r="Q137" s="38"/>
      <c r="R137" s="1"/>
      <c r="S137" s="1"/>
      <c r="T137" s="1"/>
    </row>
    <row r="138" spans="1:20" s="5" customFormat="1" ht="31.5" x14ac:dyDescent="0.25">
      <c r="A138" s="80">
        <v>83</v>
      </c>
      <c r="B138" s="73"/>
      <c r="C138" s="40"/>
      <c r="D138" s="41" t="s">
        <v>27</v>
      </c>
      <c r="E138" s="42" t="s">
        <v>26</v>
      </c>
      <c r="F138" s="42" t="s">
        <v>19</v>
      </c>
      <c r="G138" s="42" t="s">
        <v>34</v>
      </c>
      <c r="H138" s="38">
        <v>244</v>
      </c>
      <c r="I138" s="31">
        <f>'прилож 11 на 2023 год (годовая)'!L93</f>
        <v>388110.48</v>
      </c>
      <c r="J138" s="31">
        <f>'прилож 11 на 2023 год (годовая)'!M93</f>
        <v>388110.48</v>
      </c>
      <c r="K138" s="43">
        <v>85210.2</v>
      </c>
      <c r="L138" s="107">
        <v>85210.2</v>
      </c>
      <c r="M138" s="43">
        <v>1038041.2</v>
      </c>
      <c r="N138" s="43">
        <f>500391.62+85210.2+452439.38</f>
        <v>1038041.2</v>
      </c>
      <c r="O138" s="43">
        <v>301000</v>
      </c>
      <c r="P138" s="43">
        <v>301000</v>
      </c>
      <c r="Q138" s="38"/>
      <c r="R138" s="1"/>
      <c r="S138" s="1"/>
      <c r="T138" s="1"/>
    </row>
    <row r="139" spans="1:20" s="5" customFormat="1" ht="37.5" customHeight="1" x14ac:dyDescent="0.25">
      <c r="A139" s="80">
        <v>84</v>
      </c>
      <c r="B139" s="72" t="s">
        <v>47</v>
      </c>
      <c r="C139" s="100" t="s">
        <v>495</v>
      </c>
      <c r="D139" s="35" t="s">
        <v>510</v>
      </c>
      <c r="E139" s="36"/>
      <c r="F139" s="36"/>
      <c r="G139" s="36"/>
      <c r="H139" s="37"/>
      <c r="I139" s="31">
        <f>'прилож 11 на 2023 год (годовая)'!L146</f>
        <v>0</v>
      </c>
      <c r="J139" s="31">
        <f>'прилож 11 на 2023 год (годовая)'!M146</f>
        <v>0</v>
      </c>
      <c r="K139" s="31">
        <f t="shared" ref="K139:L140" si="58">K140</f>
        <v>133081</v>
      </c>
      <c r="L139" s="31">
        <f t="shared" si="58"/>
        <v>133081</v>
      </c>
      <c r="M139" s="31" t="str">
        <f t="shared" ref="M139:P140" si="59">M140</f>
        <v>433 170,00</v>
      </c>
      <c r="N139" s="31">
        <f t="shared" si="59"/>
        <v>433031</v>
      </c>
      <c r="O139" s="31" t="str">
        <f t="shared" si="59"/>
        <v>233 170,00</v>
      </c>
      <c r="P139" s="31" t="str">
        <f t="shared" si="59"/>
        <v>233 170,00</v>
      </c>
      <c r="Q139" s="38"/>
      <c r="R139" s="1"/>
      <c r="S139" s="1"/>
      <c r="T139" s="1"/>
    </row>
    <row r="140" spans="1:20" s="5" customFormat="1" ht="30.75" customHeight="1" x14ac:dyDescent="0.25">
      <c r="A140" s="80">
        <v>85</v>
      </c>
      <c r="B140" s="72"/>
      <c r="C140" s="33"/>
      <c r="D140" s="41" t="s">
        <v>27</v>
      </c>
      <c r="E140" s="42" t="s">
        <v>26</v>
      </c>
      <c r="F140" s="42"/>
      <c r="G140" s="42"/>
      <c r="H140" s="38"/>
      <c r="I140" s="31">
        <f>'прилож 11 на 2023 год (годовая)'!L147</f>
        <v>0</v>
      </c>
      <c r="J140" s="31">
        <f>'прилож 11 на 2023 год (годовая)'!M147</f>
        <v>0</v>
      </c>
      <c r="K140" s="43">
        <f t="shared" si="58"/>
        <v>133081</v>
      </c>
      <c r="L140" s="43">
        <f t="shared" si="58"/>
        <v>133081</v>
      </c>
      <c r="M140" s="43" t="str">
        <f t="shared" si="59"/>
        <v>433 170,00</v>
      </c>
      <c r="N140" s="43">
        <f t="shared" si="59"/>
        <v>433031</v>
      </c>
      <c r="O140" s="43" t="str">
        <f t="shared" si="59"/>
        <v>233 170,00</v>
      </c>
      <c r="P140" s="43" t="str">
        <f t="shared" si="59"/>
        <v>233 170,00</v>
      </c>
      <c r="Q140" s="38"/>
      <c r="R140" s="1"/>
      <c r="S140" s="1"/>
      <c r="T140" s="1"/>
    </row>
    <row r="141" spans="1:20" s="5" customFormat="1" ht="30.75" customHeight="1" x14ac:dyDescent="0.25">
      <c r="A141" s="80">
        <v>86</v>
      </c>
      <c r="B141" s="73"/>
      <c r="C141" s="40"/>
      <c r="D141" s="41" t="s">
        <v>27</v>
      </c>
      <c r="E141" s="42" t="s">
        <v>26</v>
      </c>
      <c r="F141" s="42" t="s">
        <v>19</v>
      </c>
      <c r="G141" s="109" t="s">
        <v>35</v>
      </c>
      <c r="H141" s="38">
        <v>244</v>
      </c>
      <c r="I141" s="31">
        <f>'прилож 11 на 2023 год (годовая)'!L148</f>
        <v>0</v>
      </c>
      <c r="J141" s="31">
        <f>'прилож 11 на 2023 год (годовая)'!M148</f>
        <v>0</v>
      </c>
      <c r="K141" s="43">
        <f>9700+36388+86993</f>
        <v>133081</v>
      </c>
      <c r="L141" s="43">
        <f>9700+36388+86993</f>
        <v>133081</v>
      </c>
      <c r="M141" s="108" t="s">
        <v>496</v>
      </c>
      <c r="N141" s="43">
        <f>9700+236338+186993</f>
        <v>433031</v>
      </c>
      <c r="O141" s="108" t="s">
        <v>497</v>
      </c>
      <c r="P141" s="108" t="s">
        <v>497</v>
      </c>
      <c r="Q141" s="38"/>
      <c r="R141" s="1"/>
      <c r="S141" s="1"/>
      <c r="T141" s="1"/>
    </row>
    <row r="142" spans="1:20" s="5" customFormat="1" ht="30.75" customHeight="1" x14ac:dyDescent="0.25">
      <c r="A142" s="80">
        <v>87</v>
      </c>
      <c r="B142" s="74" t="s">
        <v>49</v>
      </c>
      <c r="C142" s="65" t="s">
        <v>463</v>
      </c>
      <c r="D142" s="35" t="s">
        <v>510</v>
      </c>
      <c r="E142" s="36"/>
      <c r="F142" s="36"/>
      <c r="G142" s="36"/>
      <c r="H142" s="37"/>
      <c r="I142" s="31">
        <f>'прилож 11 на 2023 год (годовая)'!L139</f>
        <v>0</v>
      </c>
      <c r="J142" s="31">
        <f>'прилож 11 на 2023 год (годовая)'!M139</f>
        <v>0</v>
      </c>
      <c r="K142" s="31">
        <f>K143</f>
        <v>0</v>
      </c>
      <c r="L142" s="31">
        <f t="shared" ref="L142:P142" si="60">L143</f>
        <v>0</v>
      </c>
      <c r="M142" s="31">
        <f t="shared" si="60"/>
        <v>2597369.42</v>
      </c>
      <c r="N142" s="31">
        <f t="shared" si="60"/>
        <v>2597369.42</v>
      </c>
      <c r="O142" s="31">
        <f t="shared" si="60"/>
        <v>1500000</v>
      </c>
      <c r="P142" s="31">
        <f t="shared" si="60"/>
        <v>1500000</v>
      </c>
      <c r="Q142" s="38"/>
      <c r="R142" s="1"/>
      <c r="S142" s="1"/>
      <c r="T142" s="1"/>
    </row>
    <row r="143" spans="1:20" s="5" customFormat="1" ht="30.75" customHeight="1" x14ac:dyDescent="0.25">
      <c r="A143" s="80">
        <v>88</v>
      </c>
      <c r="B143" s="72"/>
      <c r="C143" s="33"/>
      <c r="D143" s="41" t="s">
        <v>27</v>
      </c>
      <c r="E143" s="42" t="s">
        <v>26</v>
      </c>
      <c r="F143" s="42" t="s">
        <v>19</v>
      </c>
      <c r="G143" s="42"/>
      <c r="H143" s="38"/>
      <c r="I143" s="31">
        <f>'прилож 11 на 2023 год (годовая)'!L140</f>
        <v>0</v>
      </c>
      <c r="J143" s="31">
        <f>'прилож 11 на 2023 год (годовая)'!M140</f>
        <v>0</v>
      </c>
      <c r="K143" s="43">
        <f>K144+K145</f>
        <v>0</v>
      </c>
      <c r="L143" s="43">
        <f t="shared" ref="L143:P143" si="61">L144+L145</f>
        <v>0</v>
      </c>
      <c r="M143" s="43">
        <f t="shared" si="61"/>
        <v>2597369.42</v>
      </c>
      <c r="N143" s="43">
        <f t="shared" si="61"/>
        <v>2597369.42</v>
      </c>
      <c r="O143" s="43">
        <f t="shared" si="61"/>
        <v>1500000</v>
      </c>
      <c r="P143" s="43">
        <f t="shared" si="61"/>
        <v>1500000</v>
      </c>
      <c r="Q143" s="38"/>
      <c r="R143" s="1"/>
      <c r="S143" s="1"/>
      <c r="T143" s="1"/>
    </row>
    <row r="144" spans="1:20" s="5" customFormat="1" ht="30.75" customHeight="1" x14ac:dyDescent="0.25">
      <c r="A144" s="80">
        <v>89</v>
      </c>
      <c r="B144" s="73"/>
      <c r="C144" s="40"/>
      <c r="D144" s="41" t="s">
        <v>27</v>
      </c>
      <c r="E144" s="42" t="s">
        <v>26</v>
      </c>
      <c r="F144" s="42" t="s">
        <v>19</v>
      </c>
      <c r="G144" s="42" t="s">
        <v>464</v>
      </c>
      <c r="H144" s="38">
        <v>244</v>
      </c>
      <c r="I144" s="31">
        <f>'прилож 11 на 2023 год (годовая)'!L141</f>
        <v>0</v>
      </c>
      <c r="J144" s="31">
        <f>'прилож 11 на 2023 год (годовая)'!M141</f>
        <v>0</v>
      </c>
      <c r="K144" s="43">
        <v>0</v>
      </c>
      <c r="L144" s="43">
        <v>0</v>
      </c>
      <c r="M144" s="43">
        <v>2597369.42</v>
      </c>
      <c r="N144" s="43">
        <v>2597369.42</v>
      </c>
      <c r="O144" s="43">
        <v>0</v>
      </c>
      <c r="P144" s="43">
        <v>0</v>
      </c>
      <c r="Q144" s="38"/>
      <c r="R144" s="1"/>
      <c r="S144" s="1"/>
      <c r="T144" s="1"/>
    </row>
    <row r="145" spans="1:21" s="5" customFormat="1" ht="30.75" customHeight="1" x14ac:dyDescent="0.25">
      <c r="A145" s="80">
        <v>90</v>
      </c>
      <c r="B145" s="73"/>
      <c r="C145" s="40"/>
      <c r="D145" s="41" t="s">
        <v>27</v>
      </c>
      <c r="E145" s="42" t="s">
        <v>26</v>
      </c>
      <c r="F145" s="42" t="s">
        <v>19</v>
      </c>
      <c r="G145" s="42" t="s">
        <v>464</v>
      </c>
      <c r="H145" s="38">
        <v>243</v>
      </c>
      <c r="I145" s="31">
        <f>'прилож 11 на 2023 год (годовая)'!L142</f>
        <v>0</v>
      </c>
      <c r="J145" s="31">
        <f>'прилож 11 на 2023 год (годовая)'!M142</f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1500000</v>
      </c>
      <c r="P145" s="43">
        <v>1500000</v>
      </c>
      <c r="Q145" s="38"/>
      <c r="R145" s="1"/>
      <c r="S145" s="1"/>
      <c r="T145" s="1"/>
    </row>
    <row r="146" spans="1:21" s="5" customFormat="1" ht="77.25" hidden="1" customHeight="1" x14ac:dyDescent="0.25">
      <c r="A146" s="80">
        <v>63</v>
      </c>
      <c r="B146" s="74" t="s">
        <v>424</v>
      </c>
      <c r="C146" s="102" t="s">
        <v>449</v>
      </c>
      <c r="D146" s="103" t="s">
        <v>510</v>
      </c>
      <c r="E146" s="86"/>
      <c r="F146" s="86"/>
      <c r="G146" s="86"/>
      <c r="H146" s="87"/>
      <c r="I146" s="55">
        <v>0</v>
      </c>
      <c r="J146" s="55">
        <v>0</v>
      </c>
      <c r="K146" s="55">
        <f t="shared" ref="K146:P146" si="62">K147</f>
        <v>0</v>
      </c>
      <c r="L146" s="55">
        <f t="shared" si="62"/>
        <v>0</v>
      </c>
      <c r="M146" s="55">
        <f t="shared" si="62"/>
        <v>0</v>
      </c>
      <c r="N146" s="55">
        <f t="shared" si="62"/>
        <v>0</v>
      </c>
      <c r="O146" s="55">
        <f t="shared" si="62"/>
        <v>0</v>
      </c>
      <c r="P146" s="55">
        <f t="shared" si="62"/>
        <v>0</v>
      </c>
      <c r="Q146" s="87"/>
      <c r="R146" s="1"/>
      <c r="S146" s="1"/>
      <c r="T146" s="1"/>
    </row>
    <row r="147" spans="1:21" s="5" customFormat="1" ht="32.25" hidden="1" customHeight="1" x14ac:dyDescent="0.25">
      <c r="A147" s="80"/>
      <c r="B147" s="88"/>
      <c r="C147" s="104"/>
      <c r="D147" s="105" t="s">
        <v>27</v>
      </c>
      <c r="E147" s="82" t="s">
        <v>26</v>
      </c>
      <c r="F147" s="82"/>
      <c r="G147" s="82"/>
      <c r="H147" s="62"/>
      <c r="I147" s="55">
        <v>0</v>
      </c>
      <c r="J147" s="55">
        <v>0</v>
      </c>
      <c r="K147" s="63">
        <f t="shared" ref="K147:P147" si="63">K148</f>
        <v>0</v>
      </c>
      <c r="L147" s="63">
        <f t="shared" si="63"/>
        <v>0</v>
      </c>
      <c r="M147" s="63">
        <f t="shared" si="63"/>
        <v>0</v>
      </c>
      <c r="N147" s="63">
        <f t="shared" si="63"/>
        <v>0</v>
      </c>
      <c r="O147" s="63">
        <f t="shared" si="63"/>
        <v>0</v>
      </c>
      <c r="P147" s="63">
        <f t="shared" si="63"/>
        <v>0</v>
      </c>
      <c r="Q147" s="62"/>
      <c r="R147" s="1"/>
      <c r="S147" s="1"/>
      <c r="T147" s="1"/>
    </row>
    <row r="148" spans="1:21" s="5" customFormat="1" ht="33" hidden="1" customHeight="1" x14ac:dyDescent="0.25">
      <c r="A148" s="80"/>
      <c r="B148" s="88"/>
      <c r="C148" s="104"/>
      <c r="D148" s="105" t="s">
        <v>27</v>
      </c>
      <c r="E148" s="82" t="s">
        <v>26</v>
      </c>
      <c r="F148" s="82" t="s">
        <v>19</v>
      </c>
      <c r="G148" s="82" t="s">
        <v>42</v>
      </c>
      <c r="H148" s="62">
        <v>244</v>
      </c>
      <c r="I148" s="55">
        <v>0</v>
      </c>
      <c r="J148" s="55">
        <v>0</v>
      </c>
      <c r="K148" s="63">
        <v>0</v>
      </c>
      <c r="L148" s="63">
        <v>0</v>
      </c>
      <c r="M148" s="63">
        <v>0</v>
      </c>
      <c r="N148" s="63">
        <v>0</v>
      </c>
      <c r="O148" s="63">
        <v>0</v>
      </c>
      <c r="P148" s="63">
        <v>0</v>
      </c>
      <c r="Q148" s="62"/>
      <c r="R148" s="1"/>
      <c r="S148" s="1"/>
      <c r="T148" s="1"/>
    </row>
    <row r="149" spans="1:21" ht="36" hidden="1" customHeight="1" x14ac:dyDescent="0.25">
      <c r="A149" s="80">
        <v>64</v>
      </c>
      <c r="B149" s="72" t="s">
        <v>49</v>
      </c>
      <c r="C149" s="34" t="s">
        <v>463</v>
      </c>
      <c r="D149" s="35" t="s">
        <v>510</v>
      </c>
      <c r="E149" s="36"/>
      <c r="F149" s="36"/>
      <c r="G149" s="36"/>
      <c r="H149" s="37"/>
      <c r="I149" s="31">
        <f>'прилож 11 на 2023 год (годовая)'!L149</f>
        <v>0</v>
      </c>
      <c r="J149" s="31">
        <f>'прилож 11 на 2023 год (годовая)'!M149</f>
        <v>0</v>
      </c>
      <c r="K149" s="31">
        <f t="shared" ref="K149:P150" si="64">K150</f>
        <v>0</v>
      </c>
      <c r="L149" s="31">
        <f t="shared" si="64"/>
        <v>0</v>
      </c>
      <c r="M149" s="31">
        <f t="shared" si="64"/>
        <v>0</v>
      </c>
      <c r="N149" s="31">
        <f t="shared" si="64"/>
        <v>0</v>
      </c>
      <c r="O149" s="31">
        <f t="shared" si="64"/>
        <v>0</v>
      </c>
      <c r="P149" s="31">
        <f t="shared" si="64"/>
        <v>0</v>
      </c>
      <c r="Q149" s="37"/>
    </row>
    <row r="150" spans="1:21" ht="30.75" hidden="1" customHeight="1" x14ac:dyDescent="0.25">
      <c r="A150" s="80">
        <v>65</v>
      </c>
      <c r="B150" s="73"/>
      <c r="C150" s="40"/>
      <c r="D150" s="41" t="s">
        <v>27</v>
      </c>
      <c r="E150" s="42" t="s">
        <v>26</v>
      </c>
      <c r="F150" s="42"/>
      <c r="G150" s="42"/>
      <c r="H150" s="38"/>
      <c r="I150" s="31">
        <f>'прилож 11 на 2023 год (годовая)'!L150</f>
        <v>0</v>
      </c>
      <c r="J150" s="31">
        <f>'прилож 11 на 2023 год (годовая)'!M150</f>
        <v>0</v>
      </c>
      <c r="K150" s="43">
        <v>0</v>
      </c>
      <c r="L150" s="43">
        <f t="shared" si="64"/>
        <v>0</v>
      </c>
      <c r="M150" s="43">
        <f t="shared" si="64"/>
        <v>0</v>
      </c>
      <c r="N150" s="43">
        <f t="shared" si="64"/>
        <v>0</v>
      </c>
      <c r="O150" s="43">
        <f t="shared" si="64"/>
        <v>0</v>
      </c>
      <c r="P150" s="43">
        <f t="shared" si="64"/>
        <v>0</v>
      </c>
      <c r="Q150" s="38"/>
    </row>
    <row r="151" spans="1:21" ht="30.75" hidden="1" customHeight="1" x14ac:dyDescent="0.25">
      <c r="A151" s="80"/>
      <c r="B151" s="73"/>
      <c r="C151" s="40"/>
      <c r="D151" s="41" t="s">
        <v>27</v>
      </c>
      <c r="E151" s="42" t="s">
        <v>26</v>
      </c>
      <c r="F151" s="42" t="s">
        <v>19</v>
      </c>
      <c r="G151" s="42" t="s">
        <v>462</v>
      </c>
      <c r="H151" s="38">
        <v>244</v>
      </c>
      <c r="I151" s="31">
        <f>'прилож 11 на 2023 год (годовая)'!L151</f>
        <v>0</v>
      </c>
      <c r="J151" s="31">
        <f>'прилож 11 на 2023 год (годовая)'!M151</f>
        <v>0</v>
      </c>
      <c r="K151" s="43">
        <v>0</v>
      </c>
      <c r="L151" s="43">
        <v>0</v>
      </c>
      <c r="M151" s="43">
        <v>0</v>
      </c>
      <c r="N151" s="43">
        <v>0</v>
      </c>
      <c r="O151" s="43">
        <v>0</v>
      </c>
      <c r="P151" s="43">
        <v>0</v>
      </c>
      <c r="Q151" s="38"/>
    </row>
    <row r="152" spans="1:21" ht="33" hidden="1" customHeight="1" x14ac:dyDescent="0.25">
      <c r="A152" s="80"/>
      <c r="B152" s="72"/>
      <c r="C152" s="44"/>
      <c r="D152" s="41" t="s">
        <v>27</v>
      </c>
      <c r="E152" s="36"/>
      <c r="F152" s="36"/>
      <c r="G152" s="36"/>
      <c r="H152" s="37"/>
      <c r="I152" s="31">
        <f>'прилож 11 на 2023 год (годовая)'!L140</f>
        <v>0</v>
      </c>
      <c r="J152" s="31">
        <f>'прилож 11 на 2023 год (годовая)'!M140</f>
        <v>0</v>
      </c>
      <c r="K152" s="31">
        <f t="shared" ref="K152:P153" si="65">K153</f>
        <v>0</v>
      </c>
      <c r="L152" s="31">
        <f t="shared" si="65"/>
        <v>0</v>
      </c>
      <c r="M152" s="31">
        <f t="shared" si="65"/>
        <v>0</v>
      </c>
      <c r="N152" s="31">
        <f t="shared" si="65"/>
        <v>0</v>
      </c>
      <c r="O152" s="31">
        <f t="shared" si="65"/>
        <v>0</v>
      </c>
      <c r="P152" s="31">
        <f t="shared" si="65"/>
        <v>0</v>
      </c>
      <c r="Q152" s="37"/>
    </row>
    <row r="153" spans="1:21" ht="30.75" hidden="1" customHeight="1" x14ac:dyDescent="0.25">
      <c r="A153" s="80">
        <v>66</v>
      </c>
      <c r="B153" s="73"/>
      <c r="C153" s="33"/>
      <c r="D153" s="41" t="s">
        <v>27</v>
      </c>
      <c r="E153" s="42" t="s">
        <v>26</v>
      </c>
      <c r="F153" s="42"/>
      <c r="G153" s="42"/>
      <c r="H153" s="38"/>
      <c r="I153" s="31">
        <f>'прилож 11 на 2023 год (годовая)'!L141</f>
        <v>0</v>
      </c>
      <c r="J153" s="31">
        <f>'прилож 11 на 2023 год (годовая)'!M141</f>
        <v>0</v>
      </c>
      <c r="K153" s="43">
        <f t="shared" si="65"/>
        <v>0</v>
      </c>
      <c r="L153" s="43">
        <f t="shared" si="65"/>
        <v>0</v>
      </c>
      <c r="M153" s="43">
        <f t="shared" si="65"/>
        <v>0</v>
      </c>
      <c r="N153" s="43">
        <f t="shared" si="65"/>
        <v>0</v>
      </c>
      <c r="O153" s="43">
        <f t="shared" si="65"/>
        <v>0</v>
      </c>
      <c r="P153" s="43">
        <f t="shared" si="65"/>
        <v>0</v>
      </c>
      <c r="Q153" s="38"/>
    </row>
    <row r="154" spans="1:21" ht="30.75" hidden="1" customHeight="1" x14ac:dyDescent="0.25">
      <c r="A154" s="80">
        <v>67</v>
      </c>
      <c r="B154" s="73"/>
      <c r="C154" s="40"/>
      <c r="D154" s="41" t="s">
        <v>27</v>
      </c>
      <c r="E154" s="42" t="s">
        <v>26</v>
      </c>
      <c r="F154" s="42" t="s">
        <v>19</v>
      </c>
      <c r="G154" s="42" t="s">
        <v>35</v>
      </c>
      <c r="H154" s="38">
        <v>244</v>
      </c>
      <c r="I154" s="31">
        <f>'прилож 11 на 2023 год (годовая)'!L142</f>
        <v>0</v>
      </c>
      <c r="J154" s="31">
        <f>'прилож 11 на 2023 год (годовая)'!M142</f>
        <v>0</v>
      </c>
      <c r="K154" s="43">
        <v>0</v>
      </c>
      <c r="L154" s="43">
        <v>0</v>
      </c>
      <c r="M154" s="43">
        <v>0</v>
      </c>
      <c r="N154" s="43">
        <v>0</v>
      </c>
      <c r="O154" s="43">
        <v>0</v>
      </c>
      <c r="P154" s="43">
        <v>0</v>
      </c>
      <c r="Q154" s="38"/>
    </row>
    <row r="155" spans="1:21" ht="33.75" hidden="1" customHeight="1" x14ac:dyDescent="0.25">
      <c r="A155" s="80"/>
      <c r="B155" s="74" t="s">
        <v>49</v>
      </c>
      <c r="C155" s="65" t="s">
        <v>463</v>
      </c>
      <c r="D155" s="35" t="s">
        <v>510</v>
      </c>
      <c r="E155" s="36"/>
      <c r="F155" s="36"/>
      <c r="G155" s="36"/>
      <c r="H155" s="37"/>
      <c r="I155" s="31">
        <f>'прилож 11 на 2023 год (годовая)'!L152</f>
        <v>0</v>
      </c>
      <c r="J155" s="31">
        <f>'прилож 11 на 2023 год (годовая)'!M152</f>
        <v>0</v>
      </c>
      <c r="K155" s="31">
        <f>K156</f>
        <v>0</v>
      </c>
      <c r="L155" s="31">
        <f t="shared" ref="L155:P155" si="66">L156</f>
        <v>0</v>
      </c>
      <c r="M155" s="31">
        <f t="shared" si="66"/>
        <v>0</v>
      </c>
      <c r="N155" s="31">
        <f t="shared" si="66"/>
        <v>0</v>
      </c>
      <c r="O155" s="31">
        <f t="shared" si="66"/>
        <v>0</v>
      </c>
      <c r="P155" s="31">
        <f t="shared" si="66"/>
        <v>0</v>
      </c>
      <c r="Q155" s="38"/>
    </row>
    <row r="156" spans="1:21" ht="29.25" hidden="1" customHeight="1" x14ac:dyDescent="0.25">
      <c r="A156" s="80"/>
      <c r="B156" s="72"/>
      <c r="C156" s="33"/>
      <c r="D156" s="41" t="s">
        <v>27</v>
      </c>
      <c r="E156" s="42" t="s">
        <v>26</v>
      </c>
      <c r="F156" s="42" t="s">
        <v>19</v>
      </c>
      <c r="G156" s="42"/>
      <c r="H156" s="38"/>
      <c r="I156" s="31">
        <f>'прилож 11 на 2023 год (годовая)'!L153</f>
        <v>0</v>
      </c>
      <c r="J156" s="31">
        <f>'прилож 11 на 2023 год (годовая)'!M153</f>
        <v>0</v>
      </c>
      <c r="K156" s="43">
        <f>K157+K158</f>
        <v>0</v>
      </c>
      <c r="L156" s="43">
        <f t="shared" ref="L156:P156" si="67">L157+L158</f>
        <v>0</v>
      </c>
      <c r="M156" s="43">
        <v>0</v>
      </c>
      <c r="N156" s="43">
        <v>0</v>
      </c>
      <c r="O156" s="43">
        <v>0</v>
      </c>
      <c r="P156" s="43">
        <f t="shared" si="67"/>
        <v>0</v>
      </c>
      <c r="Q156" s="38"/>
    </row>
    <row r="157" spans="1:21" ht="30.75" hidden="1" customHeight="1" x14ac:dyDescent="0.25">
      <c r="A157" s="80">
        <v>68</v>
      </c>
      <c r="B157" s="73"/>
      <c r="C157" s="40"/>
      <c r="D157" s="41" t="s">
        <v>27</v>
      </c>
      <c r="E157" s="42" t="s">
        <v>26</v>
      </c>
      <c r="F157" s="42" t="s">
        <v>19</v>
      </c>
      <c r="G157" s="42" t="s">
        <v>464</v>
      </c>
      <c r="H157" s="38">
        <v>244</v>
      </c>
      <c r="I157" s="31">
        <f>'прилож 11 на 2023 год (годовая)'!L154</f>
        <v>0</v>
      </c>
      <c r="J157" s="31">
        <f>'прилож 11 на 2023 год (годовая)'!M154</f>
        <v>0</v>
      </c>
      <c r="K157" s="43">
        <v>0</v>
      </c>
      <c r="L157" s="43">
        <v>0</v>
      </c>
      <c r="M157" s="43">
        <v>0</v>
      </c>
      <c r="N157" s="43">
        <v>0</v>
      </c>
      <c r="O157" s="43">
        <v>0</v>
      </c>
      <c r="P157" s="43">
        <v>0</v>
      </c>
      <c r="Q157" s="38"/>
      <c r="T157" s="39"/>
      <c r="U157" s="45"/>
    </row>
    <row r="158" spans="1:21" ht="28.5" hidden="1" customHeight="1" x14ac:dyDescent="0.25">
      <c r="A158" s="80">
        <v>69</v>
      </c>
      <c r="B158" s="73"/>
      <c r="C158" s="40"/>
      <c r="D158" s="41" t="s">
        <v>27</v>
      </c>
      <c r="E158" s="42" t="s">
        <v>26</v>
      </c>
      <c r="F158" s="42" t="s">
        <v>19</v>
      </c>
      <c r="G158" s="42" t="s">
        <v>464</v>
      </c>
      <c r="H158" s="38">
        <v>243</v>
      </c>
      <c r="I158" s="31">
        <f>'прилож 11 на 2023 год (годовая)'!L155</f>
        <v>0</v>
      </c>
      <c r="J158" s="31">
        <f>'прилож 11 на 2023 год (годовая)'!M155</f>
        <v>0</v>
      </c>
      <c r="K158" s="43">
        <v>0</v>
      </c>
      <c r="L158" s="43">
        <v>0</v>
      </c>
      <c r="M158" s="43">
        <v>0</v>
      </c>
      <c r="N158" s="43">
        <v>0</v>
      </c>
      <c r="O158" s="43">
        <v>0</v>
      </c>
      <c r="P158" s="43">
        <v>0</v>
      </c>
      <c r="Q158" s="38"/>
    </row>
    <row r="159" spans="1:21" ht="40.5" customHeight="1" x14ac:dyDescent="0.25">
      <c r="A159" s="80">
        <v>91</v>
      </c>
      <c r="B159" s="72" t="s">
        <v>51</v>
      </c>
      <c r="C159" s="34" t="s">
        <v>465</v>
      </c>
      <c r="D159" s="35" t="s">
        <v>510</v>
      </c>
      <c r="E159" s="36"/>
      <c r="F159" s="36"/>
      <c r="G159" s="36"/>
      <c r="H159" s="37"/>
      <c r="I159" s="31">
        <f>'прилож 11 на 2023 год (годовая)'!L156</f>
        <v>0</v>
      </c>
      <c r="J159" s="31">
        <f>'прилож 11 на 2023 год (годовая)'!M156</f>
        <v>0</v>
      </c>
      <c r="K159" s="31">
        <f>K160</f>
        <v>1198000</v>
      </c>
      <c r="L159" s="31">
        <f t="shared" ref="L159:P159" si="68">L160</f>
        <v>1198000</v>
      </c>
      <c r="M159" s="31">
        <f t="shared" si="68"/>
        <v>49500000</v>
      </c>
      <c r="N159" s="31">
        <f t="shared" si="68"/>
        <v>49051848.289999999</v>
      </c>
      <c r="O159" s="31">
        <f t="shared" si="68"/>
        <v>0</v>
      </c>
      <c r="P159" s="31">
        <f t="shared" si="68"/>
        <v>0</v>
      </c>
      <c r="Q159" s="38"/>
      <c r="T159" s="39"/>
    </row>
    <row r="160" spans="1:21" ht="28.5" customHeight="1" x14ac:dyDescent="0.25">
      <c r="A160" s="80">
        <v>92</v>
      </c>
      <c r="B160" s="73"/>
      <c r="C160" s="40"/>
      <c r="D160" s="41" t="s">
        <v>27</v>
      </c>
      <c r="E160" s="42" t="s">
        <v>26</v>
      </c>
      <c r="F160" s="42" t="s">
        <v>19</v>
      </c>
      <c r="G160" s="42" t="s">
        <v>466</v>
      </c>
      <c r="H160" s="38">
        <v>244</v>
      </c>
      <c r="I160" s="31">
        <f>'прилож 11 на 2023 год (годовая)'!L157</f>
        <v>0</v>
      </c>
      <c r="J160" s="31">
        <f>'прилож 11 на 2023 год (годовая)'!M157</f>
        <v>0</v>
      </c>
      <c r="K160" s="43">
        <v>1198000</v>
      </c>
      <c r="L160" s="43">
        <v>1198000</v>
      </c>
      <c r="M160" s="43">
        <v>49500000</v>
      </c>
      <c r="N160" s="43">
        <f>474415.29+46579433+20200+1977800</f>
        <v>49051848.289999999</v>
      </c>
      <c r="O160" s="43">
        <v>0</v>
      </c>
      <c r="P160" s="43">
        <v>0</v>
      </c>
      <c r="Q160" s="38"/>
    </row>
    <row r="161" spans="1:17" ht="63" customHeight="1" x14ac:dyDescent="0.25">
      <c r="A161" s="80">
        <v>93</v>
      </c>
      <c r="B161" s="72" t="s">
        <v>53</v>
      </c>
      <c r="C161" s="34" t="s">
        <v>479</v>
      </c>
      <c r="D161" s="35" t="s">
        <v>510</v>
      </c>
      <c r="E161" s="36"/>
      <c r="F161" s="36"/>
      <c r="G161" s="36"/>
      <c r="H161" s="37"/>
      <c r="I161" s="31">
        <f>'прилож 11 на 2023 год (годовая)'!L97</f>
        <v>749970.94</v>
      </c>
      <c r="J161" s="31">
        <f>'прилож 11 на 2023 год (годовая)'!M97</f>
        <v>748970.6</v>
      </c>
      <c r="K161" s="31">
        <f t="shared" ref="K161:P162" si="69">K162</f>
        <v>0</v>
      </c>
      <c r="L161" s="31">
        <f t="shared" si="69"/>
        <v>0</v>
      </c>
      <c r="M161" s="31">
        <f t="shared" si="69"/>
        <v>399603.46</v>
      </c>
      <c r="N161" s="31">
        <f t="shared" si="69"/>
        <v>399603.46</v>
      </c>
      <c r="O161" s="31">
        <f t="shared" si="69"/>
        <v>0</v>
      </c>
      <c r="P161" s="31">
        <f t="shared" si="69"/>
        <v>0</v>
      </c>
      <c r="Q161" s="37"/>
    </row>
    <row r="162" spans="1:17" ht="31.5" customHeight="1" x14ac:dyDescent="0.25">
      <c r="A162" s="80">
        <v>94</v>
      </c>
      <c r="B162" s="72"/>
      <c r="C162" s="40"/>
      <c r="D162" s="41" t="s">
        <v>27</v>
      </c>
      <c r="E162" s="42" t="s">
        <v>26</v>
      </c>
      <c r="F162" s="42"/>
      <c r="G162" s="42"/>
      <c r="H162" s="38"/>
      <c r="I162" s="31">
        <f>'прилож 11 на 2023 год (годовая)'!L98</f>
        <v>749970.94</v>
      </c>
      <c r="J162" s="31">
        <f>'прилож 11 на 2023 год (годовая)'!M98</f>
        <v>748970.6</v>
      </c>
      <c r="K162" s="43">
        <f t="shared" si="69"/>
        <v>0</v>
      </c>
      <c r="L162" s="43">
        <f t="shared" si="69"/>
        <v>0</v>
      </c>
      <c r="M162" s="43">
        <f t="shared" si="69"/>
        <v>399603.46</v>
      </c>
      <c r="N162" s="43">
        <f t="shared" si="69"/>
        <v>399603.46</v>
      </c>
      <c r="O162" s="43">
        <f t="shared" si="69"/>
        <v>0</v>
      </c>
      <c r="P162" s="43">
        <f t="shared" si="69"/>
        <v>0</v>
      </c>
      <c r="Q162" s="38"/>
    </row>
    <row r="163" spans="1:17" ht="30.75" customHeight="1" x14ac:dyDescent="0.25">
      <c r="A163" s="80">
        <v>95</v>
      </c>
      <c r="B163" s="73"/>
      <c r="C163" s="40"/>
      <c r="D163" s="41" t="s">
        <v>27</v>
      </c>
      <c r="E163" s="42" t="s">
        <v>26</v>
      </c>
      <c r="F163" s="42" t="s">
        <v>19</v>
      </c>
      <c r="G163" s="42" t="s">
        <v>89</v>
      </c>
      <c r="H163" s="38">
        <v>244</v>
      </c>
      <c r="I163" s="31">
        <f>'прилож 11 на 2023 год (годовая)'!L99</f>
        <v>749970.94</v>
      </c>
      <c r="J163" s="31">
        <f>'прилож 11 на 2023 год (годовая)'!M99</f>
        <v>748970.6</v>
      </c>
      <c r="K163" s="43">
        <v>0</v>
      </c>
      <c r="L163" s="43">
        <v>0</v>
      </c>
      <c r="M163" s="43">
        <v>399603.46</v>
      </c>
      <c r="N163" s="43">
        <f>4003.46+395600</f>
        <v>399603.46</v>
      </c>
      <c r="O163" s="43">
        <v>0</v>
      </c>
      <c r="P163" s="43">
        <v>0</v>
      </c>
      <c r="Q163" s="38"/>
    </row>
    <row r="164" spans="1:17" ht="62.25" customHeight="1" x14ac:dyDescent="0.25">
      <c r="A164" s="80">
        <v>96</v>
      </c>
      <c r="B164" s="72" t="s">
        <v>55</v>
      </c>
      <c r="C164" s="34" t="s">
        <v>480</v>
      </c>
      <c r="D164" s="35" t="s">
        <v>510</v>
      </c>
      <c r="E164" s="36"/>
      <c r="F164" s="36"/>
      <c r="G164" s="36"/>
      <c r="H164" s="37"/>
      <c r="I164" s="31">
        <v>0</v>
      </c>
      <c r="J164" s="31">
        <v>0</v>
      </c>
      <c r="K164" s="31">
        <f t="shared" ref="K164:P165" si="70">K165</f>
        <v>159924</v>
      </c>
      <c r="L164" s="31">
        <f t="shared" si="70"/>
        <v>0</v>
      </c>
      <c r="M164" s="31">
        <f t="shared" si="70"/>
        <v>1597435.24</v>
      </c>
      <c r="N164" s="31">
        <f t="shared" si="70"/>
        <v>1597435.24</v>
      </c>
      <c r="O164" s="31">
        <f t="shared" si="70"/>
        <v>0</v>
      </c>
      <c r="P164" s="31">
        <f t="shared" si="70"/>
        <v>0</v>
      </c>
      <c r="Q164" s="37"/>
    </row>
    <row r="165" spans="1:17" ht="32.25" customHeight="1" x14ac:dyDescent="0.25">
      <c r="A165" s="80">
        <v>97</v>
      </c>
      <c r="B165" s="72"/>
      <c r="C165" s="40"/>
      <c r="D165" s="41" t="s">
        <v>27</v>
      </c>
      <c r="E165" s="42" t="s">
        <v>26</v>
      </c>
      <c r="F165" s="42"/>
      <c r="G165" s="42"/>
      <c r="H165" s="38"/>
      <c r="I165" s="31">
        <v>0</v>
      </c>
      <c r="J165" s="31">
        <v>0</v>
      </c>
      <c r="K165" s="43">
        <f t="shared" si="70"/>
        <v>159924</v>
      </c>
      <c r="L165" s="43">
        <f t="shared" si="70"/>
        <v>0</v>
      </c>
      <c r="M165" s="43">
        <f t="shared" si="70"/>
        <v>1597435.24</v>
      </c>
      <c r="N165" s="43">
        <f t="shared" si="70"/>
        <v>1597435.24</v>
      </c>
      <c r="O165" s="43">
        <f t="shared" si="70"/>
        <v>0</v>
      </c>
      <c r="P165" s="43">
        <f t="shared" si="70"/>
        <v>0</v>
      </c>
      <c r="Q165" s="38"/>
    </row>
    <row r="166" spans="1:17" ht="31.5" customHeight="1" x14ac:dyDescent="0.25">
      <c r="A166" s="80">
        <v>98</v>
      </c>
      <c r="B166" s="73"/>
      <c r="C166" s="40"/>
      <c r="D166" s="41" t="s">
        <v>27</v>
      </c>
      <c r="E166" s="42" t="s">
        <v>26</v>
      </c>
      <c r="F166" s="42" t="s">
        <v>19</v>
      </c>
      <c r="G166" s="42" t="s">
        <v>38</v>
      </c>
      <c r="H166" s="38">
        <v>244</v>
      </c>
      <c r="I166" s="31">
        <v>0</v>
      </c>
      <c r="J166" s="31">
        <v>0</v>
      </c>
      <c r="K166" s="43">
        <v>159924</v>
      </c>
      <c r="L166" s="43">
        <v>0</v>
      </c>
      <c r="M166" s="43">
        <v>1597435.24</v>
      </c>
      <c r="N166" s="43">
        <f>79872.24+1357639+159924</f>
        <v>1597435.24</v>
      </c>
      <c r="O166" s="43">
        <v>0</v>
      </c>
      <c r="P166" s="43">
        <v>0</v>
      </c>
      <c r="Q166" s="38"/>
    </row>
    <row r="167" spans="1:17" ht="92.25" customHeight="1" x14ac:dyDescent="0.25">
      <c r="A167" s="80">
        <v>99</v>
      </c>
      <c r="B167" s="74" t="s">
        <v>57</v>
      </c>
      <c r="C167" s="44" t="s">
        <v>481</v>
      </c>
      <c r="D167" s="35" t="s">
        <v>510</v>
      </c>
      <c r="E167" s="36"/>
      <c r="F167" s="36"/>
      <c r="G167" s="36"/>
      <c r="H167" s="37"/>
      <c r="I167" s="31">
        <v>0</v>
      </c>
      <c r="J167" s="31">
        <v>0</v>
      </c>
      <c r="K167" s="31">
        <f t="shared" ref="K167:P168" si="71">K168</f>
        <v>156029</v>
      </c>
      <c r="L167" s="31">
        <f t="shared" si="71"/>
        <v>0</v>
      </c>
      <c r="M167" s="31">
        <f t="shared" si="71"/>
        <v>1560274.21</v>
      </c>
      <c r="N167" s="31">
        <f t="shared" si="71"/>
        <v>1560274.21</v>
      </c>
      <c r="O167" s="31">
        <f t="shared" si="71"/>
        <v>0</v>
      </c>
      <c r="P167" s="31">
        <f t="shared" si="71"/>
        <v>0</v>
      </c>
      <c r="Q167" s="37"/>
    </row>
    <row r="168" spans="1:17" ht="31.5" customHeight="1" x14ac:dyDescent="0.25">
      <c r="A168" s="80">
        <v>100</v>
      </c>
      <c r="B168" s="73"/>
      <c r="C168" s="40"/>
      <c r="D168" s="41" t="s">
        <v>27</v>
      </c>
      <c r="E168" s="42" t="s">
        <v>26</v>
      </c>
      <c r="F168" s="42"/>
      <c r="G168" s="42"/>
      <c r="H168" s="38"/>
      <c r="I168" s="31">
        <v>0</v>
      </c>
      <c r="J168" s="31">
        <v>0</v>
      </c>
      <c r="K168" s="43">
        <f t="shared" si="71"/>
        <v>156029</v>
      </c>
      <c r="L168" s="43">
        <f t="shared" si="71"/>
        <v>0</v>
      </c>
      <c r="M168" s="43">
        <f t="shared" si="71"/>
        <v>1560274.21</v>
      </c>
      <c r="N168" s="43">
        <f t="shared" si="71"/>
        <v>1560274.21</v>
      </c>
      <c r="O168" s="43">
        <f t="shared" si="71"/>
        <v>0</v>
      </c>
      <c r="P168" s="43">
        <f t="shared" si="71"/>
        <v>0</v>
      </c>
      <c r="Q168" s="38"/>
    </row>
    <row r="169" spans="1:17" ht="31.5" customHeight="1" x14ac:dyDescent="0.25">
      <c r="A169" s="80">
        <v>101</v>
      </c>
      <c r="B169" s="73"/>
      <c r="C169" s="40"/>
      <c r="D169" s="41" t="s">
        <v>27</v>
      </c>
      <c r="E169" s="42" t="s">
        <v>26</v>
      </c>
      <c r="F169" s="42" t="s">
        <v>19</v>
      </c>
      <c r="G169" s="42" t="s">
        <v>39</v>
      </c>
      <c r="H169" s="38">
        <v>244</v>
      </c>
      <c r="I169" s="31">
        <v>0</v>
      </c>
      <c r="J169" s="31">
        <v>0</v>
      </c>
      <c r="K169" s="43">
        <v>156029</v>
      </c>
      <c r="L169" s="43">
        <v>0</v>
      </c>
      <c r="M169" s="43">
        <v>1560274.21</v>
      </c>
      <c r="N169" s="43">
        <v>1560274.21</v>
      </c>
      <c r="O169" s="43">
        <v>0</v>
      </c>
      <c r="P169" s="43">
        <v>0</v>
      </c>
      <c r="Q169" s="38"/>
    </row>
    <row r="170" spans="1:17" ht="79.5" customHeight="1" x14ac:dyDescent="0.25">
      <c r="A170" s="80">
        <v>102</v>
      </c>
      <c r="B170" s="72" t="s">
        <v>58</v>
      </c>
      <c r="C170" s="44" t="s">
        <v>482</v>
      </c>
      <c r="D170" s="35" t="s">
        <v>510</v>
      </c>
      <c r="E170" s="36"/>
      <c r="F170" s="36"/>
      <c r="G170" s="36"/>
      <c r="H170" s="37"/>
      <c r="I170" s="31">
        <v>0</v>
      </c>
      <c r="J170" s="31">
        <v>0</v>
      </c>
      <c r="K170" s="31">
        <f t="shared" ref="K170:P171" si="72">K171</f>
        <v>171011</v>
      </c>
      <c r="L170" s="31">
        <f t="shared" si="72"/>
        <v>0</v>
      </c>
      <c r="M170" s="31">
        <f t="shared" si="72"/>
        <v>1710011.32</v>
      </c>
      <c r="N170" s="31">
        <f t="shared" si="72"/>
        <v>1710011.32</v>
      </c>
      <c r="O170" s="31">
        <f t="shared" si="72"/>
        <v>0</v>
      </c>
      <c r="P170" s="31">
        <f t="shared" si="72"/>
        <v>0</v>
      </c>
      <c r="Q170" s="37"/>
    </row>
    <row r="171" spans="1:17" ht="30.75" customHeight="1" x14ac:dyDescent="0.25">
      <c r="A171" s="80">
        <v>103</v>
      </c>
      <c r="B171" s="72"/>
      <c r="C171" s="33"/>
      <c r="D171" s="41" t="s">
        <v>27</v>
      </c>
      <c r="E171" s="42" t="s">
        <v>26</v>
      </c>
      <c r="F171" s="42"/>
      <c r="G171" s="42"/>
      <c r="H171" s="38"/>
      <c r="I171" s="31">
        <v>0</v>
      </c>
      <c r="J171" s="31">
        <v>0</v>
      </c>
      <c r="K171" s="43">
        <f t="shared" si="72"/>
        <v>171011</v>
      </c>
      <c r="L171" s="43">
        <f t="shared" si="72"/>
        <v>0</v>
      </c>
      <c r="M171" s="43">
        <f t="shared" si="72"/>
        <v>1710011.32</v>
      </c>
      <c r="N171" s="43">
        <f t="shared" si="72"/>
        <v>1710011.32</v>
      </c>
      <c r="O171" s="43">
        <f t="shared" si="72"/>
        <v>0</v>
      </c>
      <c r="P171" s="43">
        <f t="shared" si="72"/>
        <v>0</v>
      </c>
      <c r="Q171" s="38"/>
    </row>
    <row r="172" spans="1:17" ht="33" customHeight="1" x14ac:dyDescent="0.25">
      <c r="A172" s="80">
        <v>104</v>
      </c>
      <c r="B172" s="73"/>
      <c r="C172" s="40"/>
      <c r="D172" s="41" t="s">
        <v>27</v>
      </c>
      <c r="E172" s="42" t="s">
        <v>26</v>
      </c>
      <c r="F172" s="42" t="s">
        <v>19</v>
      </c>
      <c r="G172" s="42" t="s">
        <v>40</v>
      </c>
      <c r="H172" s="38">
        <v>244</v>
      </c>
      <c r="I172" s="31">
        <v>0</v>
      </c>
      <c r="J172" s="31">
        <v>0</v>
      </c>
      <c r="K172" s="43">
        <v>171011</v>
      </c>
      <c r="L172" s="43">
        <v>0</v>
      </c>
      <c r="M172" s="43">
        <v>1710011.32</v>
      </c>
      <c r="N172" s="43">
        <f>85502.32+1453498+171011</f>
        <v>1710011.32</v>
      </c>
      <c r="O172" s="43">
        <v>0</v>
      </c>
      <c r="P172" s="43">
        <v>0</v>
      </c>
      <c r="Q172" s="38"/>
    </row>
    <row r="173" spans="1:17" ht="68.25" customHeight="1" x14ac:dyDescent="0.25">
      <c r="A173" s="80">
        <v>105</v>
      </c>
      <c r="B173" s="72" t="s">
        <v>59</v>
      </c>
      <c r="C173" s="34" t="s">
        <v>483</v>
      </c>
      <c r="D173" s="35" t="s">
        <v>510</v>
      </c>
      <c r="E173" s="36"/>
      <c r="F173" s="36"/>
      <c r="G173" s="36"/>
      <c r="H173" s="37"/>
      <c r="I173" s="31">
        <f>'прилож 11 на 2023 год (годовая)'!L122</f>
        <v>0</v>
      </c>
      <c r="J173" s="31">
        <f>'прилож 11 на 2023 год (годовая)'!M122</f>
        <v>0</v>
      </c>
      <c r="K173" s="31">
        <f t="shared" ref="K173:P174" si="73">K174</f>
        <v>305762</v>
      </c>
      <c r="L173" s="31">
        <f t="shared" si="73"/>
        <v>0</v>
      </c>
      <c r="M173" s="31">
        <f t="shared" si="73"/>
        <v>2352055</v>
      </c>
      <c r="N173" s="31">
        <f t="shared" si="73"/>
        <v>2352055</v>
      </c>
      <c r="O173" s="31">
        <f t="shared" si="73"/>
        <v>0</v>
      </c>
      <c r="P173" s="31">
        <f t="shared" si="73"/>
        <v>0</v>
      </c>
      <c r="Q173" s="37"/>
    </row>
    <row r="174" spans="1:17" ht="32.25" customHeight="1" x14ac:dyDescent="0.25">
      <c r="A174" s="80">
        <v>106</v>
      </c>
      <c r="B174" s="73"/>
      <c r="C174" s="40"/>
      <c r="D174" s="41" t="s">
        <v>27</v>
      </c>
      <c r="E174" s="42" t="s">
        <v>26</v>
      </c>
      <c r="F174" s="42"/>
      <c r="G174" s="42"/>
      <c r="H174" s="38"/>
      <c r="I174" s="31">
        <f>'прилож 11 на 2023 год (годовая)'!L123</f>
        <v>0</v>
      </c>
      <c r="J174" s="31">
        <f>'прилож 11 на 2023 год (годовая)'!M123</f>
        <v>0</v>
      </c>
      <c r="K174" s="43">
        <f t="shared" si="73"/>
        <v>305762</v>
      </c>
      <c r="L174" s="43">
        <f t="shared" si="73"/>
        <v>0</v>
      </c>
      <c r="M174" s="43">
        <f t="shared" si="73"/>
        <v>2352055</v>
      </c>
      <c r="N174" s="43">
        <f t="shared" si="73"/>
        <v>2352055</v>
      </c>
      <c r="O174" s="43">
        <f t="shared" si="73"/>
        <v>0</v>
      </c>
      <c r="P174" s="43">
        <f t="shared" si="73"/>
        <v>0</v>
      </c>
      <c r="Q174" s="38"/>
    </row>
    <row r="175" spans="1:17" ht="33" customHeight="1" x14ac:dyDescent="0.25">
      <c r="A175" s="80">
        <v>107</v>
      </c>
      <c r="B175" s="73"/>
      <c r="C175" s="40"/>
      <c r="D175" s="41" t="s">
        <v>27</v>
      </c>
      <c r="E175" s="42" t="s">
        <v>26</v>
      </c>
      <c r="F175" s="42" t="s">
        <v>19</v>
      </c>
      <c r="G175" s="42" t="s">
        <v>41</v>
      </c>
      <c r="H175" s="38">
        <v>244</v>
      </c>
      <c r="I175" s="31">
        <f>'прилож 11 на 2023 год (годовая)'!L124</f>
        <v>0</v>
      </c>
      <c r="J175" s="31">
        <f>'прилож 11 на 2023 год (годовая)'!M124</f>
        <v>0</v>
      </c>
      <c r="K175" s="43">
        <v>305762</v>
      </c>
      <c r="L175" s="43">
        <v>0</v>
      </c>
      <c r="M175" s="43">
        <v>2352055</v>
      </c>
      <c r="N175" s="43">
        <f>117603+1928690+305762</f>
        <v>2352055</v>
      </c>
      <c r="O175" s="43">
        <v>0</v>
      </c>
      <c r="P175" s="43">
        <v>0</v>
      </c>
      <c r="Q175" s="38"/>
    </row>
    <row r="176" spans="1:17" ht="99.75" customHeight="1" x14ac:dyDescent="0.25">
      <c r="A176" s="80">
        <v>108</v>
      </c>
      <c r="B176" s="72" t="s">
        <v>60</v>
      </c>
      <c r="C176" s="34" t="s">
        <v>516</v>
      </c>
      <c r="D176" s="35" t="s">
        <v>510</v>
      </c>
      <c r="E176" s="36"/>
      <c r="F176" s="36"/>
      <c r="G176" s="36"/>
      <c r="H176" s="37"/>
      <c r="I176" s="31">
        <f>'прилож 11 на 2023 год (годовая)'!L125</f>
        <v>0</v>
      </c>
      <c r="J176" s="31">
        <f>'прилож 11 на 2023 год (годовая)'!M125</f>
        <v>0</v>
      </c>
      <c r="K176" s="31">
        <f t="shared" ref="K176:P177" si="74">K177</f>
        <v>234884</v>
      </c>
      <c r="L176" s="31">
        <f t="shared" si="74"/>
        <v>0</v>
      </c>
      <c r="M176" s="31">
        <f t="shared" si="74"/>
        <v>2348830.44</v>
      </c>
      <c r="N176" s="31">
        <f t="shared" si="74"/>
        <v>2348830.44</v>
      </c>
      <c r="O176" s="31">
        <f t="shared" si="74"/>
        <v>0</v>
      </c>
      <c r="P176" s="31">
        <f t="shared" si="74"/>
        <v>0</v>
      </c>
      <c r="Q176" s="37"/>
    </row>
    <row r="177" spans="1:20" ht="32.25" customHeight="1" x14ac:dyDescent="0.25">
      <c r="A177" s="80">
        <v>109</v>
      </c>
      <c r="B177" s="73"/>
      <c r="C177" s="40"/>
      <c r="D177" s="41" t="s">
        <v>27</v>
      </c>
      <c r="E177" s="42" t="s">
        <v>26</v>
      </c>
      <c r="F177" s="42"/>
      <c r="G177" s="42"/>
      <c r="H177" s="38"/>
      <c r="I177" s="31">
        <f>'прилож 11 на 2023 год (годовая)'!L126</f>
        <v>0</v>
      </c>
      <c r="J177" s="31">
        <f>'прилож 11 на 2023 год (годовая)'!M126</f>
        <v>0</v>
      </c>
      <c r="K177" s="43">
        <f t="shared" si="74"/>
        <v>234884</v>
      </c>
      <c r="L177" s="43">
        <f t="shared" si="74"/>
        <v>0</v>
      </c>
      <c r="M177" s="43">
        <f t="shared" si="74"/>
        <v>2348830.44</v>
      </c>
      <c r="N177" s="43">
        <f t="shared" si="74"/>
        <v>2348830.44</v>
      </c>
      <c r="O177" s="43">
        <f t="shared" si="74"/>
        <v>0</v>
      </c>
      <c r="P177" s="43">
        <f t="shared" si="74"/>
        <v>0</v>
      </c>
      <c r="Q177" s="38"/>
    </row>
    <row r="178" spans="1:20" ht="30.75" customHeight="1" x14ac:dyDescent="0.25">
      <c r="A178" s="80">
        <v>110</v>
      </c>
      <c r="B178" s="73"/>
      <c r="C178" s="40"/>
      <c r="D178" s="41" t="s">
        <v>27</v>
      </c>
      <c r="E178" s="42" t="s">
        <v>26</v>
      </c>
      <c r="F178" s="42" t="s">
        <v>19</v>
      </c>
      <c r="G178" s="42" t="s">
        <v>42</v>
      </c>
      <c r="H178" s="38">
        <v>244</v>
      </c>
      <c r="I178" s="31">
        <f>'прилож 11 на 2023 год (годовая)'!L127</f>
        <v>0</v>
      </c>
      <c r="J178" s="31">
        <f>'прилож 11 на 2023 год (годовая)'!M127</f>
        <v>0</v>
      </c>
      <c r="K178" s="43">
        <v>234884</v>
      </c>
      <c r="L178" s="43">
        <v>0</v>
      </c>
      <c r="M178" s="43">
        <v>2348830.44</v>
      </c>
      <c r="N178" s="43">
        <f>117442.44+1996504+234884</f>
        <v>2348830.44</v>
      </c>
      <c r="O178" s="43">
        <v>0</v>
      </c>
      <c r="P178" s="43">
        <v>0</v>
      </c>
      <c r="Q178" s="38"/>
    </row>
    <row r="179" spans="1:20" ht="81.75" customHeight="1" x14ac:dyDescent="0.25">
      <c r="A179" s="80">
        <v>111</v>
      </c>
      <c r="B179" s="72" t="s">
        <v>61</v>
      </c>
      <c r="C179" s="34" t="s">
        <v>484</v>
      </c>
      <c r="D179" s="35" t="s">
        <v>510</v>
      </c>
      <c r="E179" s="36"/>
      <c r="F179" s="36"/>
      <c r="G179" s="36"/>
      <c r="H179" s="37"/>
      <c r="I179" s="31">
        <v>0</v>
      </c>
      <c r="J179" s="31">
        <v>0</v>
      </c>
      <c r="K179" s="31">
        <f t="shared" ref="K179:P186" si="75">K180</f>
        <v>88225</v>
      </c>
      <c r="L179" s="31">
        <f t="shared" si="75"/>
        <v>0</v>
      </c>
      <c r="M179" s="31">
        <f t="shared" si="75"/>
        <v>882173.87</v>
      </c>
      <c r="N179" s="31">
        <f t="shared" si="75"/>
        <v>0</v>
      </c>
      <c r="O179" s="31">
        <f t="shared" si="75"/>
        <v>0</v>
      </c>
      <c r="P179" s="31">
        <f t="shared" si="75"/>
        <v>0</v>
      </c>
      <c r="Q179" s="37"/>
    </row>
    <row r="180" spans="1:20" ht="32.25" customHeight="1" x14ac:dyDescent="0.25">
      <c r="A180" s="80">
        <v>112</v>
      </c>
      <c r="B180" s="73"/>
      <c r="C180" s="40"/>
      <c r="D180" s="41" t="s">
        <v>27</v>
      </c>
      <c r="E180" s="42" t="s">
        <v>26</v>
      </c>
      <c r="F180" s="42"/>
      <c r="G180" s="42"/>
      <c r="H180" s="38"/>
      <c r="I180" s="31">
        <v>0</v>
      </c>
      <c r="J180" s="31">
        <v>0</v>
      </c>
      <c r="K180" s="43">
        <f t="shared" si="75"/>
        <v>88225</v>
      </c>
      <c r="L180" s="43">
        <f t="shared" si="75"/>
        <v>0</v>
      </c>
      <c r="M180" s="43">
        <f t="shared" si="75"/>
        <v>882173.87</v>
      </c>
      <c r="N180" s="43">
        <f t="shared" si="75"/>
        <v>0</v>
      </c>
      <c r="O180" s="43">
        <f t="shared" si="75"/>
        <v>0</v>
      </c>
      <c r="P180" s="43">
        <f t="shared" si="75"/>
        <v>0</v>
      </c>
      <c r="Q180" s="38"/>
    </row>
    <row r="181" spans="1:20" ht="30.75" customHeight="1" x14ac:dyDescent="0.25">
      <c r="A181" s="80">
        <v>113</v>
      </c>
      <c r="B181" s="73"/>
      <c r="C181" s="40"/>
      <c r="D181" s="41" t="s">
        <v>27</v>
      </c>
      <c r="E181" s="42" t="s">
        <v>26</v>
      </c>
      <c r="F181" s="42" t="s">
        <v>19</v>
      </c>
      <c r="G181" s="42" t="s">
        <v>438</v>
      </c>
      <c r="H181" s="38">
        <v>244</v>
      </c>
      <c r="I181" s="31">
        <v>0</v>
      </c>
      <c r="J181" s="31">
        <v>0</v>
      </c>
      <c r="K181" s="43">
        <v>88225</v>
      </c>
      <c r="L181" s="43">
        <v>0</v>
      </c>
      <c r="M181" s="43">
        <v>882173.87</v>
      </c>
      <c r="N181" s="43">
        <v>0</v>
      </c>
      <c r="O181" s="43">
        <v>0</v>
      </c>
      <c r="P181" s="43">
        <v>0</v>
      </c>
      <c r="Q181" s="38"/>
    </row>
    <row r="182" spans="1:20" ht="120" customHeight="1" x14ac:dyDescent="0.25">
      <c r="A182" s="80">
        <v>114</v>
      </c>
      <c r="B182" s="72" t="s">
        <v>62</v>
      </c>
      <c r="C182" s="100" t="s">
        <v>492</v>
      </c>
      <c r="D182" s="35" t="s">
        <v>510</v>
      </c>
      <c r="E182" s="36"/>
      <c r="F182" s="36"/>
      <c r="G182" s="36"/>
      <c r="H182" s="37"/>
      <c r="I182" s="31">
        <v>0</v>
      </c>
      <c r="J182" s="31">
        <v>0</v>
      </c>
      <c r="K182" s="31">
        <f t="shared" si="75"/>
        <v>0</v>
      </c>
      <c r="L182" s="31">
        <f t="shared" si="75"/>
        <v>0</v>
      </c>
      <c r="M182" s="31">
        <f t="shared" si="75"/>
        <v>419152.8</v>
      </c>
      <c r="N182" s="31">
        <f t="shared" si="75"/>
        <v>419152.80000000005</v>
      </c>
      <c r="O182" s="31">
        <f t="shared" si="75"/>
        <v>0</v>
      </c>
      <c r="P182" s="31">
        <f t="shared" si="75"/>
        <v>0</v>
      </c>
      <c r="Q182" s="37"/>
    </row>
    <row r="183" spans="1:20" ht="30.75" customHeight="1" x14ac:dyDescent="0.25">
      <c r="A183" s="80">
        <v>115</v>
      </c>
      <c r="B183" s="73"/>
      <c r="C183" s="40"/>
      <c r="D183" s="41" t="s">
        <v>27</v>
      </c>
      <c r="E183" s="42" t="s">
        <v>26</v>
      </c>
      <c r="F183" s="42"/>
      <c r="G183" s="42"/>
      <c r="H183" s="38"/>
      <c r="I183" s="31">
        <v>0</v>
      </c>
      <c r="J183" s="31">
        <v>0</v>
      </c>
      <c r="K183" s="43">
        <f t="shared" si="75"/>
        <v>0</v>
      </c>
      <c r="L183" s="43">
        <f t="shared" si="75"/>
        <v>0</v>
      </c>
      <c r="M183" s="43">
        <f t="shared" si="75"/>
        <v>419152.8</v>
      </c>
      <c r="N183" s="43">
        <f t="shared" si="75"/>
        <v>419152.80000000005</v>
      </c>
      <c r="O183" s="43">
        <f t="shared" si="75"/>
        <v>0</v>
      </c>
      <c r="P183" s="43">
        <f t="shared" si="75"/>
        <v>0</v>
      </c>
      <c r="Q183" s="38"/>
    </row>
    <row r="184" spans="1:20" ht="30.75" customHeight="1" x14ac:dyDescent="0.25">
      <c r="A184" s="80">
        <v>116</v>
      </c>
      <c r="B184" s="73"/>
      <c r="C184" s="40"/>
      <c r="D184" s="41" t="s">
        <v>27</v>
      </c>
      <c r="E184" s="42" t="s">
        <v>26</v>
      </c>
      <c r="F184" s="42" t="s">
        <v>19</v>
      </c>
      <c r="G184" s="109" t="s">
        <v>499</v>
      </c>
      <c r="H184" s="38">
        <v>244</v>
      </c>
      <c r="I184" s="31">
        <v>0</v>
      </c>
      <c r="J184" s="31">
        <v>0</v>
      </c>
      <c r="K184" s="43">
        <v>0</v>
      </c>
      <c r="L184" s="43">
        <v>0</v>
      </c>
      <c r="M184" s="43">
        <v>419152.8</v>
      </c>
      <c r="N184" s="43">
        <f>260101.7+159051.1</f>
        <v>419152.80000000005</v>
      </c>
      <c r="O184" s="43">
        <v>0</v>
      </c>
      <c r="P184" s="43">
        <v>0</v>
      </c>
      <c r="Q184" s="38"/>
    </row>
    <row r="185" spans="1:20" ht="73.5" customHeight="1" x14ac:dyDescent="0.25">
      <c r="A185" s="80">
        <v>117</v>
      </c>
      <c r="B185" s="72" t="s">
        <v>75</v>
      </c>
      <c r="C185" s="100" t="s">
        <v>498</v>
      </c>
      <c r="D185" s="35" t="s">
        <v>510</v>
      </c>
      <c r="E185" s="36"/>
      <c r="F185" s="36"/>
      <c r="G185" s="36"/>
      <c r="H185" s="37"/>
      <c r="I185" s="31">
        <v>0</v>
      </c>
      <c r="J185" s="31">
        <v>0</v>
      </c>
      <c r="K185" s="31">
        <f t="shared" si="75"/>
        <v>80100</v>
      </c>
      <c r="L185" s="31">
        <f t="shared" si="75"/>
        <v>80100</v>
      </c>
      <c r="M185" s="31">
        <f t="shared" si="75"/>
        <v>267000</v>
      </c>
      <c r="N185" s="31">
        <f t="shared" si="75"/>
        <v>267000</v>
      </c>
      <c r="O185" s="31">
        <f t="shared" si="75"/>
        <v>0</v>
      </c>
      <c r="P185" s="31">
        <f t="shared" si="75"/>
        <v>0</v>
      </c>
      <c r="Q185" s="37"/>
    </row>
    <row r="186" spans="1:20" ht="30.75" customHeight="1" x14ac:dyDescent="0.25">
      <c r="A186" s="80">
        <v>118</v>
      </c>
      <c r="B186" s="73"/>
      <c r="C186" s="40"/>
      <c r="D186" s="41" t="s">
        <v>27</v>
      </c>
      <c r="E186" s="42" t="s">
        <v>26</v>
      </c>
      <c r="F186" s="42"/>
      <c r="G186" s="42"/>
      <c r="H186" s="38"/>
      <c r="I186" s="31">
        <v>0</v>
      </c>
      <c r="J186" s="31">
        <v>0</v>
      </c>
      <c r="K186" s="43">
        <f t="shared" si="75"/>
        <v>80100</v>
      </c>
      <c r="L186" s="43">
        <f t="shared" si="75"/>
        <v>80100</v>
      </c>
      <c r="M186" s="43">
        <f t="shared" si="75"/>
        <v>267000</v>
      </c>
      <c r="N186" s="43">
        <f t="shared" si="75"/>
        <v>267000</v>
      </c>
      <c r="O186" s="43">
        <f t="shared" si="75"/>
        <v>0</v>
      </c>
      <c r="P186" s="43">
        <f t="shared" si="75"/>
        <v>0</v>
      </c>
      <c r="Q186" s="38"/>
    </row>
    <row r="187" spans="1:20" ht="30.75" customHeight="1" x14ac:dyDescent="0.25">
      <c r="A187" s="80">
        <v>119</v>
      </c>
      <c r="B187" s="73"/>
      <c r="C187" s="40"/>
      <c r="D187" s="41" t="s">
        <v>27</v>
      </c>
      <c r="E187" s="42" t="s">
        <v>26</v>
      </c>
      <c r="F187" s="42" t="s">
        <v>19</v>
      </c>
      <c r="G187" s="109" t="s">
        <v>462</v>
      </c>
      <c r="H187" s="38">
        <v>244</v>
      </c>
      <c r="I187" s="31">
        <v>0</v>
      </c>
      <c r="J187" s="31">
        <v>0</v>
      </c>
      <c r="K187" s="43">
        <v>80100</v>
      </c>
      <c r="L187" s="43">
        <v>80100</v>
      </c>
      <c r="M187" s="43">
        <v>267000</v>
      </c>
      <c r="N187" s="43">
        <v>267000</v>
      </c>
      <c r="O187" s="43">
        <v>0</v>
      </c>
      <c r="P187" s="43">
        <v>0</v>
      </c>
      <c r="Q187" s="38"/>
    </row>
    <row r="188" spans="1:20" s="5" customFormat="1" ht="73.5" hidden="1" customHeight="1" x14ac:dyDescent="0.25">
      <c r="A188" s="80"/>
      <c r="B188" s="72" t="s">
        <v>424</v>
      </c>
      <c r="C188" s="44" t="s">
        <v>440</v>
      </c>
      <c r="D188" s="35" t="s">
        <v>510</v>
      </c>
      <c r="E188" s="36"/>
      <c r="F188" s="36"/>
      <c r="G188" s="36"/>
      <c r="H188" s="37"/>
      <c r="I188" s="31">
        <v>0</v>
      </c>
      <c r="J188" s="31">
        <v>0</v>
      </c>
      <c r="K188" s="31">
        <f t="shared" ref="K188:P189" si="76">K189</f>
        <v>0</v>
      </c>
      <c r="L188" s="31">
        <f t="shared" si="76"/>
        <v>0</v>
      </c>
      <c r="M188" s="31">
        <f t="shared" si="76"/>
        <v>0</v>
      </c>
      <c r="N188" s="31">
        <f t="shared" si="76"/>
        <v>0</v>
      </c>
      <c r="O188" s="31">
        <f t="shared" si="76"/>
        <v>0</v>
      </c>
      <c r="P188" s="31">
        <f t="shared" si="76"/>
        <v>0</v>
      </c>
      <c r="Q188" s="37"/>
      <c r="R188" s="1"/>
      <c r="S188" s="1"/>
      <c r="T188" s="1"/>
    </row>
    <row r="189" spans="1:20" s="5" customFormat="1" ht="30.75" hidden="1" customHeight="1" x14ac:dyDescent="0.25">
      <c r="A189" s="80">
        <v>84</v>
      </c>
      <c r="B189" s="72"/>
      <c r="C189" s="33"/>
      <c r="D189" s="41" t="s">
        <v>27</v>
      </c>
      <c r="E189" s="42" t="s">
        <v>26</v>
      </c>
      <c r="F189" s="42"/>
      <c r="G189" s="42"/>
      <c r="H189" s="38"/>
      <c r="I189" s="31">
        <v>0</v>
      </c>
      <c r="J189" s="31">
        <v>0</v>
      </c>
      <c r="K189" s="43">
        <f t="shared" si="76"/>
        <v>0</v>
      </c>
      <c r="L189" s="43">
        <f t="shared" si="76"/>
        <v>0</v>
      </c>
      <c r="M189" s="43">
        <f t="shared" si="76"/>
        <v>0</v>
      </c>
      <c r="N189" s="43">
        <f t="shared" si="76"/>
        <v>0</v>
      </c>
      <c r="O189" s="43">
        <f t="shared" si="76"/>
        <v>0</v>
      </c>
      <c r="P189" s="43">
        <f t="shared" si="76"/>
        <v>0</v>
      </c>
      <c r="Q189" s="38"/>
      <c r="R189" s="1"/>
      <c r="S189" s="1"/>
      <c r="T189" s="1"/>
    </row>
    <row r="190" spans="1:20" s="5" customFormat="1" ht="31.5" hidden="1" customHeight="1" x14ac:dyDescent="0.25">
      <c r="A190" s="80">
        <v>85</v>
      </c>
      <c r="B190" s="73"/>
      <c r="C190" s="40"/>
      <c r="D190" s="41" t="s">
        <v>27</v>
      </c>
      <c r="E190" s="42" t="s">
        <v>26</v>
      </c>
      <c r="F190" s="42" t="s">
        <v>19</v>
      </c>
      <c r="G190" s="42" t="s">
        <v>292</v>
      </c>
      <c r="H190" s="38">
        <v>244</v>
      </c>
      <c r="I190" s="31">
        <v>0</v>
      </c>
      <c r="J190" s="31">
        <v>0</v>
      </c>
      <c r="K190" s="43">
        <v>0</v>
      </c>
      <c r="L190" s="43">
        <v>0</v>
      </c>
      <c r="M190" s="43">
        <v>0</v>
      </c>
      <c r="N190" s="43">
        <v>0</v>
      </c>
      <c r="O190" s="43">
        <v>0</v>
      </c>
      <c r="P190" s="43">
        <v>0</v>
      </c>
      <c r="Q190" s="38"/>
      <c r="R190" s="1"/>
      <c r="S190" s="1"/>
      <c r="T190" s="1"/>
    </row>
    <row r="191" spans="1:20" s="5" customFormat="1" ht="148.5" customHeight="1" x14ac:dyDescent="0.25">
      <c r="A191" s="80">
        <v>120</v>
      </c>
      <c r="B191" s="72" t="s">
        <v>63</v>
      </c>
      <c r="C191" s="100" t="s">
        <v>488</v>
      </c>
      <c r="D191" s="35" t="s">
        <v>510</v>
      </c>
      <c r="E191" s="36"/>
      <c r="F191" s="36"/>
      <c r="G191" s="36"/>
      <c r="H191" s="37"/>
      <c r="I191" s="31">
        <v>0</v>
      </c>
      <c r="J191" s="31">
        <v>0</v>
      </c>
      <c r="K191" s="31">
        <f t="shared" ref="K191:P192" si="77">K192</f>
        <v>0</v>
      </c>
      <c r="L191" s="31">
        <f t="shared" si="77"/>
        <v>0</v>
      </c>
      <c r="M191" s="31">
        <f t="shared" si="77"/>
        <v>260000</v>
      </c>
      <c r="N191" s="31">
        <f t="shared" si="77"/>
        <v>260000</v>
      </c>
      <c r="O191" s="31">
        <f t="shared" si="77"/>
        <v>0</v>
      </c>
      <c r="P191" s="31">
        <f t="shared" si="77"/>
        <v>0</v>
      </c>
      <c r="Q191" s="37"/>
      <c r="R191" s="1"/>
      <c r="S191" s="1"/>
      <c r="T191" s="1"/>
    </row>
    <row r="192" spans="1:20" s="5" customFormat="1" ht="31.5" customHeight="1" x14ac:dyDescent="0.25">
      <c r="A192" s="80">
        <v>121</v>
      </c>
      <c r="B192" s="73"/>
      <c r="C192" s="40"/>
      <c r="D192" s="41" t="s">
        <v>27</v>
      </c>
      <c r="E192" s="42" t="s">
        <v>26</v>
      </c>
      <c r="F192" s="42"/>
      <c r="G192" s="42"/>
      <c r="H192" s="38"/>
      <c r="I192" s="31">
        <v>0</v>
      </c>
      <c r="J192" s="31">
        <v>0</v>
      </c>
      <c r="K192" s="43">
        <f t="shared" si="77"/>
        <v>0</v>
      </c>
      <c r="L192" s="43">
        <f t="shared" si="77"/>
        <v>0</v>
      </c>
      <c r="M192" s="43">
        <f t="shared" si="77"/>
        <v>260000</v>
      </c>
      <c r="N192" s="43">
        <f t="shared" si="77"/>
        <v>260000</v>
      </c>
      <c r="O192" s="43">
        <f t="shared" si="77"/>
        <v>0</v>
      </c>
      <c r="P192" s="43">
        <f t="shared" si="77"/>
        <v>0</v>
      </c>
      <c r="Q192" s="38"/>
      <c r="R192" s="1"/>
      <c r="S192" s="1"/>
      <c r="T192" s="1"/>
    </row>
    <row r="193" spans="1:20" s="5" customFormat="1" ht="31.5" customHeight="1" x14ac:dyDescent="0.25">
      <c r="A193" s="80">
        <v>122</v>
      </c>
      <c r="B193" s="73"/>
      <c r="C193" s="40"/>
      <c r="D193" s="41" t="s">
        <v>27</v>
      </c>
      <c r="E193" s="42" t="s">
        <v>26</v>
      </c>
      <c r="F193" s="42" t="s">
        <v>19</v>
      </c>
      <c r="G193" s="109" t="s">
        <v>519</v>
      </c>
      <c r="H193" s="38">
        <v>244</v>
      </c>
      <c r="I193" s="31">
        <f>'прилож 11 на 2023 год (годовая)'!L117</f>
        <v>0</v>
      </c>
      <c r="J193" s="31">
        <f>'прилож 11 на 2023 год (годовая)'!M117</f>
        <v>0</v>
      </c>
      <c r="K193" s="43">
        <v>0</v>
      </c>
      <c r="L193" s="43">
        <v>0</v>
      </c>
      <c r="M193" s="43">
        <v>260000</v>
      </c>
      <c r="N193" s="43">
        <v>260000</v>
      </c>
      <c r="O193" s="43">
        <v>0</v>
      </c>
      <c r="P193" s="43">
        <v>0</v>
      </c>
      <c r="Q193" s="38"/>
      <c r="R193" s="1"/>
      <c r="S193" s="1"/>
      <c r="T193" s="1"/>
    </row>
    <row r="194" spans="1:20" s="5" customFormat="1" ht="81" customHeight="1" x14ac:dyDescent="0.25">
      <c r="A194" s="80">
        <v>123</v>
      </c>
      <c r="B194" s="72" t="s">
        <v>450</v>
      </c>
      <c r="C194" s="34" t="s">
        <v>461</v>
      </c>
      <c r="D194" s="35" t="s">
        <v>510</v>
      </c>
      <c r="E194" s="36"/>
      <c r="F194" s="36"/>
      <c r="G194" s="36"/>
      <c r="H194" s="37"/>
      <c r="I194" s="31">
        <f>'прилож 11 на 2023 год (годовая)'!L115</f>
        <v>1889241.66</v>
      </c>
      <c r="J194" s="31">
        <f>'прилож 11 на 2023 год (годовая)'!M115</f>
        <v>1889241.66</v>
      </c>
      <c r="K194" s="31">
        <f t="shared" ref="K194:P195" si="78">K195</f>
        <v>0</v>
      </c>
      <c r="L194" s="31">
        <f t="shared" si="78"/>
        <v>0</v>
      </c>
      <c r="M194" s="31">
        <f t="shared" si="78"/>
        <v>1300387.24</v>
      </c>
      <c r="N194" s="31">
        <f t="shared" si="78"/>
        <v>1280188.3299999998</v>
      </c>
      <c r="O194" s="31">
        <f t="shared" si="78"/>
        <v>0</v>
      </c>
      <c r="P194" s="31">
        <f t="shared" si="78"/>
        <v>0</v>
      </c>
      <c r="Q194" s="37"/>
      <c r="R194" s="1"/>
      <c r="S194" s="1"/>
      <c r="T194" s="1"/>
    </row>
    <row r="195" spans="1:20" s="5" customFormat="1" ht="30.75" customHeight="1" x14ac:dyDescent="0.25">
      <c r="A195" s="80">
        <v>124</v>
      </c>
      <c r="B195" s="73"/>
      <c r="C195" s="40"/>
      <c r="D195" s="41" t="s">
        <v>27</v>
      </c>
      <c r="E195" s="42" t="s">
        <v>26</v>
      </c>
      <c r="F195" s="42"/>
      <c r="G195" s="42"/>
      <c r="H195" s="38"/>
      <c r="I195" s="31">
        <f>'прилож 11 на 2023 год (годовая)'!L116</f>
        <v>1889241.66</v>
      </c>
      <c r="J195" s="31">
        <f>'прилож 11 на 2023 год (годовая)'!M116</f>
        <v>1889241.66</v>
      </c>
      <c r="K195" s="43">
        <f t="shared" si="78"/>
        <v>0</v>
      </c>
      <c r="L195" s="43">
        <f t="shared" si="78"/>
        <v>0</v>
      </c>
      <c r="M195" s="43">
        <f>M197+M212</f>
        <v>1300387.24</v>
      </c>
      <c r="N195" s="43">
        <f>N197+N212</f>
        <v>1280188.3299999998</v>
      </c>
      <c r="O195" s="43">
        <f t="shared" ref="O195:P195" si="79">O197+O212</f>
        <v>0</v>
      </c>
      <c r="P195" s="43">
        <f t="shared" si="79"/>
        <v>0</v>
      </c>
      <c r="Q195" s="38"/>
      <c r="R195" s="1"/>
      <c r="S195" s="1"/>
      <c r="T195" s="1"/>
    </row>
    <row r="196" spans="1:20" s="5" customFormat="1" ht="32.25" hidden="1" customHeight="1" x14ac:dyDescent="0.25">
      <c r="A196" s="80">
        <v>125</v>
      </c>
      <c r="B196" s="73"/>
      <c r="C196" s="40"/>
      <c r="D196" s="41" t="s">
        <v>27</v>
      </c>
      <c r="E196" s="42" t="s">
        <v>26</v>
      </c>
      <c r="F196" s="42" t="s">
        <v>19</v>
      </c>
      <c r="G196" s="42" t="s">
        <v>441</v>
      </c>
      <c r="H196" s="38">
        <v>244</v>
      </c>
      <c r="I196" s="31">
        <f>'прилож 11 на 2023 год (годовая)'!L117</f>
        <v>0</v>
      </c>
      <c r="J196" s="31">
        <f>'прилож 11 на 2023 год (годовая)'!M117</f>
        <v>0</v>
      </c>
      <c r="K196" s="43">
        <v>0</v>
      </c>
      <c r="L196" s="43">
        <v>0</v>
      </c>
      <c r="M196" s="43">
        <v>0</v>
      </c>
      <c r="N196" s="43">
        <v>0</v>
      </c>
      <c r="O196" s="43">
        <v>0</v>
      </c>
      <c r="P196" s="43">
        <v>0</v>
      </c>
      <c r="Q196" s="38"/>
      <c r="R196" s="1"/>
      <c r="S196" s="1"/>
      <c r="T196" s="1"/>
    </row>
    <row r="197" spans="1:20" s="5" customFormat="1" ht="33" customHeight="1" x14ac:dyDescent="0.25">
      <c r="A197" s="80">
        <v>126</v>
      </c>
      <c r="B197" s="73"/>
      <c r="C197" s="40"/>
      <c r="D197" s="41" t="s">
        <v>27</v>
      </c>
      <c r="E197" s="42" t="s">
        <v>26</v>
      </c>
      <c r="F197" s="42" t="s">
        <v>19</v>
      </c>
      <c r="G197" s="42" t="s">
        <v>441</v>
      </c>
      <c r="H197" s="38">
        <v>243</v>
      </c>
      <c r="I197" s="31">
        <f>'прилож 11 на 2023 год (годовая)'!L118</f>
        <v>1889241.66</v>
      </c>
      <c r="J197" s="31">
        <f>'прилож 11 на 2023 год (годовая)'!M118</f>
        <v>1889241.66</v>
      </c>
      <c r="K197" s="43">
        <v>0</v>
      </c>
      <c r="L197" s="43">
        <v>0</v>
      </c>
      <c r="M197" s="43">
        <v>1230687.05</v>
      </c>
      <c r="N197" s="43">
        <v>1210488.1399999999</v>
      </c>
      <c r="O197" s="43">
        <v>0</v>
      </c>
      <c r="P197" s="43">
        <v>0</v>
      </c>
      <c r="Q197" s="38"/>
      <c r="R197" s="1"/>
      <c r="S197" s="1"/>
      <c r="T197" s="1"/>
    </row>
    <row r="198" spans="1:20" s="5" customFormat="1" ht="66.75" hidden="1" customHeight="1" x14ac:dyDescent="0.25">
      <c r="A198" s="80">
        <v>89</v>
      </c>
      <c r="B198" s="72" t="s">
        <v>424</v>
      </c>
      <c r="C198" s="44" t="s">
        <v>289</v>
      </c>
      <c r="D198" s="35"/>
      <c r="E198" s="36"/>
      <c r="F198" s="36"/>
      <c r="G198" s="42" t="s">
        <v>441</v>
      </c>
      <c r="H198" s="37"/>
      <c r="I198" s="31">
        <f>'прилож 11 на 2023 год (годовая)'!L119</f>
        <v>0</v>
      </c>
      <c r="J198" s="31">
        <f>'прилож 11 на 2023 год (годовая)'!M119</f>
        <v>0</v>
      </c>
      <c r="K198" s="31">
        <f t="shared" ref="K198:P199" si="80">K199</f>
        <v>0</v>
      </c>
      <c r="L198" s="31">
        <f t="shared" si="80"/>
        <v>0</v>
      </c>
      <c r="M198" s="31">
        <f t="shared" si="80"/>
        <v>0</v>
      </c>
      <c r="N198" s="31">
        <f t="shared" si="80"/>
        <v>0</v>
      </c>
      <c r="O198" s="31">
        <f t="shared" si="80"/>
        <v>0</v>
      </c>
      <c r="P198" s="31">
        <f t="shared" si="80"/>
        <v>0</v>
      </c>
      <c r="Q198" s="37"/>
      <c r="R198" s="1"/>
      <c r="S198" s="1"/>
      <c r="T198" s="1"/>
    </row>
    <row r="199" spans="1:20" s="5" customFormat="1" ht="32.25" hidden="1" customHeight="1" x14ac:dyDescent="0.25">
      <c r="A199" s="80"/>
      <c r="B199" s="72"/>
      <c r="C199" s="33"/>
      <c r="D199" s="41" t="s">
        <v>27</v>
      </c>
      <c r="E199" s="42" t="s">
        <v>26</v>
      </c>
      <c r="F199" s="42"/>
      <c r="G199" s="42" t="s">
        <v>441</v>
      </c>
      <c r="H199" s="38"/>
      <c r="I199" s="31">
        <f>'прилож 11 на 2023 год (годовая)'!L120</f>
        <v>0</v>
      </c>
      <c r="J199" s="31">
        <f>'прилож 11 на 2023 год (годовая)'!M120</f>
        <v>0</v>
      </c>
      <c r="K199" s="43">
        <f t="shared" si="80"/>
        <v>0</v>
      </c>
      <c r="L199" s="43">
        <f t="shared" si="80"/>
        <v>0</v>
      </c>
      <c r="M199" s="43">
        <f t="shared" si="80"/>
        <v>0</v>
      </c>
      <c r="N199" s="43">
        <f t="shared" si="80"/>
        <v>0</v>
      </c>
      <c r="O199" s="43">
        <f t="shared" si="80"/>
        <v>0</v>
      </c>
      <c r="P199" s="43">
        <f t="shared" si="80"/>
        <v>0</v>
      </c>
      <c r="Q199" s="38"/>
      <c r="R199" s="1"/>
      <c r="S199" s="1"/>
      <c r="T199" s="1"/>
    </row>
    <row r="200" spans="1:20" s="5" customFormat="1" ht="32.25" hidden="1" customHeight="1" x14ac:dyDescent="0.25">
      <c r="A200" s="80"/>
      <c r="B200" s="73"/>
      <c r="C200" s="40"/>
      <c r="D200" s="41" t="s">
        <v>27</v>
      </c>
      <c r="E200" s="42" t="s">
        <v>26</v>
      </c>
      <c r="F200" s="42" t="s">
        <v>19</v>
      </c>
      <c r="G200" s="42" t="s">
        <v>441</v>
      </c>
      <c r="H200" s="38">
        <v>244</v>
      </c>
      <c r="I200" s="31">
        <f>'прилож 11 на 2023 год (годовая)'!L121</f>
        <v>0</v>
      </c>
      <c r="J200" s="31">
        <f>'прилож 11 на 2023 год (годовая)'!M121</f>
        <v>0</v>
      </c>
      <c r="K200" s="43">
        <v>0</v>
      </c>
      <c r="L200" s="43">
        <v>0</v>
      </c>
      <c r="M200" s="43">
        <v>0</v>
      </c>
      <c r="N200" s="43">
        <v>0</v>
      </c>
      <c r="O200" s="43">
        <v>0</v>
      </c>
      <c r="P200" s="43">
        <v>0</v>
      </c>
      <c r="Q200" s="38"/>
      <c r="R200" s="1"/>
      <c r="S200" s="1"/>
      <c r="T200" s="1"/>
    </row>
    <row r="201" spans="1:20" hidden="1" x14ac:dyDescent="0.25">
      <c r="A201" s="80">
        <v>90</v>
      </c>
      <c r="B201" s="2"/>
      <c r="C201" s="2"/>
      <c r="D201" s="48"/>
      <c r="E201" s="49"/>
      <c r="F201" s="49"/>
      <c r="G201" s="42" t="s">
        <v>441</v>
      </c>
      <c r="H201" s="49"/>
      <c r="I201" s="49"/>
      <c r="K201" s="49"/>
      <c r="L201" s="49"/>
      <c r="Q201" s="49"/>
    </row>
    <row r="202" spans="1:20" hidden="1" x14ac:dyDescent="0.25">
      <c r="A202" s="80">
        <v>91</v>
      </c>
      <c r="B202" s="2"/>
      <c r="C202" s="2"/>
      <c r="D202" s="48"/>
      <c r="E202" s="49"/>
      <c r="F202" s="49"/>
      <c r="G202" s="42" t="s">
        <v>441</v>
      </c>
      <c r="H202" s="49"/>
      <c r="I202" s="49"/>
      <c r="K202" s="49"/>
      <c r="L202" s="49"/>
      <c r="Q202" s="49"/>
    </row>
    <row r="203" spans="1:20" hidden="1" x14ac:dyDescent="0.25">
      <c r="A203" s="80"/>
      <c r="B203" s="2"/>
      <c r="C203" s="2"/>
      <c r="D203" s="48"/>
      <c r="E203" s="49"/>
      <c r="F203" s="49"/>
      <c r="G203" s="42" t="s">
        <v>441</v>
      </c>
      <c r="H203" s="49"/>
      <c r="I203" s="49"/>
      <c r="K203" s="49"/>
      <c r="L203" s="49"/>
      <c r="Q203" s="49"/>
    </row>
    <row r="204" spans="1:20" hidden="1" x14ac:dyDescent="0.25">
      <c r="A204" s="80"/>
      <c r="B204" s="2"/>
      <c r="C204" s="2"/>
      <c r="D204" s="48"/>
      <c r="E204" s="49"/>
      <c r="F204" s="49"/>
      <c r="G204" s="42" t="s">
        <v>441</v>
      </c>
      <c r="H204" s="49"/>
      <c r="I204" s="49"/>
      <c r="K204" s="49"/>
      <c r="L204" s="49"/>
      <c r="Q204" s="49"/>
    </row>
    <row r="205" spans="1:20" hidden="1" x14ac:dyDescent="0.25">
      <c r="A205" s="80">
        <v>92</v>
      </c>
      <c r="B205" s="2"/>
      <c r="C205" s="2"/>
      <c r="D205" s="48"/>
      <c r="E205" s="49"/>
      <c r="F205" s="49"/>
      <c r="G205" s="42" t="s">
        <v>441</v>
      </c>
      <c r="H205" s="49"/>
      <c r="I205" s="49"/>
      <c r="K205" s="49"/>
      <c r="L205" s="49"/>
      <c r="Q205" s="49"/>
    </row>
    <row r="206" spans="1:20" hidden="1" x14ac:dyDescent="0.25">
      <c r="A206" s="80">
        <v>93</v>
      </c>
      <c r="B206" s="2"/>
      <c r="C206" s="2"/>
      <c r="D206" s="48"/>
      <c r="E206" s="49"/>
      <c r="F206" s="49"/>
      <c r="G206" s="42" t="s">
        <v>441</v>
      </c>
      <c r="H206" s="49"/>
      <c r="I206" s="49"/>
      <c r="K206" s="49"/>
      <c r="L206" s="49"/>
      <c r="Q206" s="49"/>
    </row>
    <row r="207" spans="1:20" s="5" customFormat="1" ht="69.75" hidden="1" customHeight="1" x14ac:dyDescent="0.25">
      <c r="A207" s="80"/>
      <c r="B207" s="72" t="s">
        <v>424</v>
      </c>
      <c r="C207" s="34" t="s">
        <v>293</v>
      </c>
      <c r="D207" s="35"/>
      <c r="E207" s="36"/>
      <c r="F207" s="36"/>
      <c r="G207" s="42" t="s">
        <v>441</v>
      </c>
      <c r="H207" s="37"/>
      <c r="I207" s="31">
        <f>'прилож 11 на 2023 год (годовая)'!L128</f>
        <v>0</v>
      </c>
      <c r="J207" s="31">
        <f>'прилож 11 на 2023 год (годовая)'!M128</f>
        <v>0</v>
      </c>
      <c r="K207" s="31">
        <f t="shared" ref="K207:P208" si="81">K208</f>
        <v>0</v>
      </c>
      <c r="L207" s="31">
        <f t="shared" si="81"/>
        <v>0</v>
      </c>
      <c r="M207" s="31">
        <f t="shared" si="81"/>
        <v>0</v>
      </c>
      <c r="N207" s="31">
        <f t="shared" si="81"/>
        <v>0</v>
      </c>
      <c r="O207" s="31">
        <f t="shared" si="81"/>
        <v>0</v>
      </c>
      <c r="P207" s="31">
        <f t="shared" si="81"/>
        <v>0</v>
      </c>
      <c r="Q207" s="37"/>
      <c r="R207" s="1"/>
      <c r="S207" s="1"/>
      <c r="T207" s="1"/>
    </row>
    <row r="208" spans="1:20" s="5" customFormat="1" ht="30.75" hidden="1" customHeight="1" x14ac:dyDescent="0.25">
      <c r="A208" s="80"/>
      <c r="B208" s="73"/>
      <c r="C208" s="40"/>
      <c r="D208" s="41" t="s">
        <v>27</v>
      </c>
      <c r="E208" s="42" t="s">
        <v>26</v>
      </c>
      <c r="F208" s="42"/>
      <c r="G208" s="42" t="s">
        <v>441</v>
      </c>
      <c r="H208" s="38"/>
      <c r="I208" s="31">
        <f>'прилож 11 на 2023 год (годовая)'!L129</f>
        <v>0</v>
      </c>
      <c r="J208" s="31">
        <f>'прилож 11 на 2023 год (годовая)'!M129</f>
        <v>0</v>
      </c>
      <c r="K208" s="43">
        <f t="shared" si="81"/>
        <v>0</v>
      </c>
      <c r="L208" s="43">
        <f t="shared" si="81"/>
        <v>0</v>
      </c>
      <c r="M208" s="43">
        <f t="shared" si="81"/>
        <v>0</v>
      </c>
      <c r="N208" s="43">
        <f t="shared" si="81"/>
        <v>0</v>
      </c>
      <c r="O208" s="43">
        <f t="shared" si="81"/>
        <v>0</v>
      </c>
      <c r="P208" s="43">
        <f t="shared" si="81"/>
        <v>0</v>
      </c>
      <c r="Q208" s="38"/>
      <c r="R208" s="1"/>
      <c r="S208" s="1"/>
      <c r="T208" s="1"/>
    </row>
    <row r="209" spans="1:20" s="5" customFormat="1" ht="30.75" hidden="1" customHeight="1" x14ac:dyDescent="0.25">
      <c r="A209" s="80">
        <v>94</v>
      </c>
      <c r="B209" s="73"/>
      <c r="C209" s="40"/>
      <c r="D209" s="41" t="s">
        <v>27</v>
      </c>
      <c r="E209" s="42" t="s">
        <v>26</v>
      </c>
      <c r="F209" s="42" t="s">
        <v>19</v>
      </c>
      <c r="G209" s="42" t="s">
        <v>441</v>
      </c>
      <c r="H209" s="38">
        <v>244</v>
      </c>
      <c r="I209" s="31">
        <f>'прилож 11 на 2023 год (годовая)'!L130</f>
        <v>0</v>
      </c>
      <c r="J209" s="31">
        <f>'прилож 11 на 2023 год (годовая)'!M130</f>
        <v>0</v>
      </c>
      <c r="K209" s="43">
        <v>0</v>
      </c>
      <c r="L209" s="43">
        <v>0</v>
      </c>
      <c r="M209" s="43">
        <v>0</v>
      </c>
      <c r="N209" s="43">
        <v>0</v>
      </c>
      <c r="O209" s="43">
        <v>0</v>
      </c>
      <c r="P209" s="43">
        <v>0</v>
      </c>
      <c r="Q209" s="38"/>
      <c r="R209" s="1"/>
      <c r="S209" s="1"/>
      <c r="T209" s="1"/>
    </row>
    <row r="210" spans="1:20" s="5" customFormat="1" ht="105.75" hidden="1" customHeight="1" x14ac:dyDescent="0.25">
      <c r="A210" s="80">
        <v>95</v>
      </c>
      <c r="B210" s="72" t="s">
        <v>424</v>
      </c>
      <c r="C210" s="34" t="s">
        <v>316</v>
      </c>
      <c r="D210" s="35"/>
      <c r="E210" s="36"/>
      <c r="F210" s="36"/>
      <c r="G210" s="42" t="s">
        <v>441</v>
      </c>
      <c r="H210" s="37"/>
      <c r="I210" s="31">
        <f>'прилож 11 на 2023 год (годовая)'!L131</f>
        <v>0</v>
      </c>
      <c r="J210" s="31">
        <f>'прилож 11 на 2023 год (годовая)'!M131</f>
        <v>0</v>
      </c>
      <c r="K210" s="31">
        <f t="shared" ref="K210:P211" si="82">K211</f>
        <v>0</v>
      </c>
      <c r="L210" s="31">
        <f t="shared" si="82"/>
        <v>0</v>
      </c>
      <c r="M210" s="31">
        <f t="shared" si="82"/>
        <v>69700.19</v>
      </c>
      <c r="N210" s="31">
        <f t="shared" si="82"/>
        <v>69700.19</v>
      </c>
      <c r="O210" s="31">
        <f t="shared" si="82"/>
        <v>0</v>
      </c>
      <c r="P210" s="31">
        <f t="shared" si="82"/>
        <v>0</v>
      </c>
      <c r="Q210" s="37"/>
      <c r="R210" s="1"/>
      <c r="S210" s="1"/>
      <c r="T210" s="1"/>
    </row>
    <row r="211" spans="1:20" s="5" customFormat="1" ht="30.75" hidden="1" customHeight="1" x14ac:dyDescent="0.25">
      <c r="A211" s="80"/>
      <c r="B211" s="73"/>
      <c r="C211" s="40"/>
      <c r="D211" s="41" t="s">
        <v>27</v>
      </c>
      <c r="E211" s="42" t="s">
        <v>26</v>
      </c>
      <c r="F211" s="42"/>
      <c r="G211" s="42" t="s">
        <v>441</v>
      </c>
      <c r="H211" s="38"/>
      <c r="I211" s="31">
        <f>'прилож 11 на 2023 год (годовая)'!L132</f>
        <v>0</v>
      </c>
      <c r="J211" s="31">
        <f>'прилож 11 на 2023 год (годовая)'!M132</f>
        <v>0</v>
      </c>
      <c r="K211" s="43">
        <f t="shared" si="82"/>
        <v>0</v>
      </c>
      <c r="L211" s="43">
        <f t="shared" si="82"/>
        <v>0</v>
      </c>
      <c r="M211" s="43">
        <f t="shared" si="82"/>
        <v>69700.19</v>
      </c>
      <c r="N211" s="43">
        <f t="shared" si="82"/>
        <v>69700.19</v>
      </c>
      <c r="O211" s="43">
        <f t="shared" si="82"/>
        <v>0</v>
      </c>
      <c r="P211" s="43">
        <f t="shared" si="82"/>
        <v>0</v>
      </c>
      <c r="Q211" s="38"/>
      <c r="R211" s="1"/>
      <c r="S211" s="1"/>
      <c r="T211" s="1"/>
    </row>
    <row r="212" spans="1:20" s="5" customFormat="1" ht="30.75" customHeight="1" x14ac:dyDescent="0.25">
      <c r="A212" s="80">
        <v>127</v>
      </c>
      <c r="B212" s="73"/>
      <c r="C212" s="40"/>
      <c r="D212" s="41" t="s">
        <v>27</v>
      </c>
      <c r="E212" s="42" t="s">
        <v>26</v>
      </c>
      <c r="F212" s="42" t="s">
        <v>19</v>
      </c>
      <c r="G212" s="42" t="s">
        <v>441</v>
      </c>
      <c r="H212" s="38">
        <v>244</v>
      </c>
      <c r="I212" s="31">
        <f>'прилож 11 на 2023 год (годовая)'!L133</f>
        <v>0</v>
      </c>
      <c r="J212" s="31">
        <f>'прилож 11 на 2023 год (годовая)'!M133</f>
        <v>0</v>
      </c>
      <c r="K212" s="43">
        <v>0</v>
      </c>
      <c r="L212" s="43">
        <v>0</v>
      </c>
      <c r="M212" s="43">
        <v>69700.19</v>
      </c>
      <c r="N212" s="43">
        <v>69700.19</v>
      </c>
      <c r="O212" s="43">
        <v>0</v>
      </c>
      <c r="P212" s="43">
        <v>0</v>
      </c>
      <c r="Q212" s="38"/>
      <c r="R212" s="1"/>
      <c r="S212" s="1"/>
      <c r="T212" s="1"/>
    </row>
    <row r="213" spans="1:20" s="5" customFormat="1" ht="69" hidden="1" customHeight="1" x14ac:dyDescent="0.25">
      <c r="A213" s="80">
        <v>96</v>
      </c>
      <c r="B213" s="72" t="s">
        <v>424</v>
      </c>
      <c r="C213" s="34" t="s">
        <v>182</v>
      </c>
      <c r="D213" s="35"/>
      <c r="E213" s="36"/>
      <c r="F213" s="36"/>
      <c r="G213" s="36"/>
      <c r="H213" s="37"/>
      <c r="I213" s="31">
        <f>'прилож 11 на 2023 год (годовая)'!L134</f>
        <v>0</v>
      </c>
      <c r="J213" s="31">
        <f>'прилож 11 на 2023 год (годовая)'!M134</f>
        <v>0</v>
      </c>
      <c r="K213" s="31">
        <f t="shared" ref="K213:P214" si="83">K214</f>
        <v>0</v>
      </c>
      <c r="L213" s="31">
        <f t="shared" si="83"/>
        <v>0</v>
      </c>
      <c r="M213" s="31">
        <f t="shared" si="83"/>
        <v>0</v>
      </c>
      <c r="N213" s="31">
        <f t="shared" si="83"/>
        <v>0</v>
      </c>
      <c r="O213" s="31">
        <f t="shared" si="83"/>
        <v>0</v>
      </c>
      <c r="P213" s="31">
        <f t="shared" si="83"/>
        <v>0</v>
      </c>
      <c r="Q213" s="37"/>
      <c r="R213" s="1"/>
      <c r="S213" s="1"/>
      <c r="T213" s="1"/>
    </row>
    <row r="214" spans="1:20" s="5" customFormat="1" ht="31.5" hidden="1" customHeight="1" x14ac:dyDescent="0.25">
      <c r="A214" s="80">
        <v>97</v>
      </c>
      <c r="B214" s="73"/>
      <c r="C214" s="40"/>
      <c r="D214" s="41" t="s">
        <v>27</v>
      </c>
      <c r="E214" s="42" t="s">
        <v>26</v>
      </c>
      <c r="F214" s="42"/>
      <c r="G214" s="42"/>
      <c r="H214" s="38"/>
      <c r="I214" s="31">
        <f>'прилож 11 на 2023 год (годовая)'!L135</f>
        <v>0</v>
      </c>
      <c r="J214" s="31">
        <f>'прилож 11 на 2023 год (годовая)'!M135</f>
        <v>0</v>
      </c>
      <c r="K214" s="43">
        <f t="shared" si="83"/>
        <v>0</v>
      </c>
      <c r="L214" s="43">
        <f t="shared" si="83"/>
        <v>0</v>
      </c>
      <c r="M214" s="43">
        <f>M215</f>
        <v>0</v>
      </c>
      <c r="N214" s="43">
        <f t="shared" si="83"/>
        <v>0</v>
      </c>
      <c r="O214" s="43">
        <f t="shared" si="83"/>
        <v>0</v>
      </c>
      <c r="P214" s="43">
        <f t="shared" si="83"/>
        <v>0</v>
      </c>
      <c r="Q214" s="38"/>
      <c r="R214" s="1"/>
      <c r="S214" s="1"/>
      <c r="T214" s="1"/>
    </row>
    <row r="215" spans="1:20" s="5" customFormat="1" ht="33.75" hidden="1" customHeight="1" x14ac:dyDescent="0.25">
      <c r="A215" s="80"/>
      <c r="B215" s="73"/>
      <c r="C215" s="40"/>
      <c r="D215" s="41" t="s">
        <v>27</v>
      </c>
      <c r="E215" s="42" t="s">
        <v>26</v>
      </c>
      <c r="F215" s="42" t="s">
        <v>19</v>
      </c>
      <c r="G215" s="42" t="s">
        <v>183</v>
      </c>
      <c r="H215" s="38">
        <v>244</v>
      </c>
      <c r="I215" s="31">
        <f>'прилож 11 на 2023 год (годовая)'!L136</f>
        <v>0</v>
      </c>
      <c r="J215" s="31">
        <f>'прилож 11 на 2023 год (годовая)'!M136</f>
        <v>0</v>
      </c>
      <c r="K215" s="43">
        <v>0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38"/>
      <c r="R215" s="1"/>
      <c r="S215" s="1"/>
      <c r="T215" s="1"/>
    </row>
    <row r="216" spans="1:20" s="5" customFormat="1" ht="40.5" hidden="1" customHeight="1" x14ac:dyDescent="0.25">
      <c r="A216" s="80"/>
      <c r="B216" s="72" t="s">
        <v>424</v>
      </c>
      <c r="C216" s="33" t="s">
        <v>74</v>
      </c>
      <c r="D216" s="41"/>
      <c r="E216" s="42"/>
      <c r="F216" s="42"/>
      <c r="G216" s="42"/>
      <c r="H216" s="38"/>
      <c r="I216" s="31">
        <f>'прилож 11 на 2023 год (годовая)'!L137</f>
        <v>0</v>
      </c>
      <c r="J216" s="31">
        <f>'прилож 11 на 2023 год (годовая)'!M137</f>
        <v>0</v>
      </c>
      <c r="K216" s="43">
        <f t="shared" ref="K216:P217" si="84">K217</f>
        <v>0</v>
      </c>
      <c r="L216" s="43">
        <f t="shared" si="84"/>
        <v>0</v>
      </c>
      <c r="M216" s="43">
        <f t="shared" si="84"/>
        <v>0</v>
      </c>
      <c r="N216" s="43">
        <f t="shared" si="84"/>
        <v>0</v>
      </c>
      <c r="O216" s="43">
        <f t="shared" si="84"/>
        <v>0</v>
      </c>
      <c r="P216" s="43">
        <f t="shared" si="84"/>
        <v>0</v>
      </c>
      <c r="Q216" s="38"/>
      <c r="R216" s="1"/>
      <c r="S216" s="1"/>
      <c r="T216" s="1"/>
    </row>
    <row r="217" spans="1:20" s="5" customFormat="1" ht="35.25" hidden="1" customHeight="1" x14ac:dyDescent="0.25">
      <c r="A217" s="80">
        <v>98</v>
      </c>
      <c r="B217" s="72"/>
      <c r="C217" s="40"/>
      <c r="D217" s="41" t="s">
        <v>27</v>
      </c>
      <c r="E217" s="42" t="s">
        <v>26</v>
      </c>
      <c r="F217" s="42"/>
      <c r="G217" s="42"/>
      <c r="H217" s="38"/>
      <c r="I217" s="31">
        <f>'прилож 11 на 2023 год (годовая)'!L138</f>
        <v>0</v>
      </c>
      <c r="J217" s="31">
        <f>'прилож 11 на 2023 год (годовая)'!M138</f>
        <v>0</v>
      </c>
      <c r="K217" s="43">
        <f t="shared" si="84"/>
        <v>0</v>
      </c>
      <c r="L217" s="43">
        <f t="shared" si="84"/>
        <v>0</v>
      </c>
      <c r="M217" s="43">
        <f t="shared" si="84"/>
        <v>0</v>
      </c>
      <c r="N217" s="43">
        <f t="shared" si="84"/>
        <v>0</v>
      </c>
      <c r="O217" s="43">
        <f t="shared" si="84"/>
        <v>0</v>
      </c>
      <c r="P217" s="43">
        <f t="shared" si="84"/>
        <v>0</v>
      </c>
      <c r="Q217" s="38"/>
      <c r="R217" s="1"/>
      <c r="S217" s="1"/>
      <c r="T217" s="1"/>
    </row>
    <row r="218" spans="1:20" s="5" customFormat="1" ht="35.25" hidden="1" customHeight="1" x14ac:dyDescent="0.25">
      <c r="A218" s="80">
        <v>99</v>
      </c>
      <c r="B218" s="73"/>
      <c r="C218" s="40"/>
      <c r="D218" s="41" t="s">
        <v>27</v>
      </c>
      <c r="E218" s="42" t="s">
        <v>26</v>
      </c>
      <c r="F218" s="42" t="s">
        <v>19</v>
      </c>
      <c r="G218" s="42" t="s">
        <v>37</v>
      </c>
      <c r="H218" s="38">
        <v>244</v>
      </c>
      <c r="I218" s="31">
        <f>'прилож 11 на 2023 год (годовая)'!L139</f>
        <v>0</v>
      </c>
      <c r="J218" s="31">
        <f>'прилож 11 на 2023 год (годовая)'!M139</f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38"/>
      <c r="R218" s="1"/>
      <c r="S218" s="1"/>
      <c r="T218" s="1"/>
    </row>
    <row r="219" spans="1:20" s="5" customFormat="1" ht="166.5" hidden="1" customHeight="1" x14ac:dyDescent="0.25">
      <c r="A219" s="80"/>
      <c r="B219" s="74" t="s">
        <v>424</v>
      </c>
      <c r="C219" s="34" t="s">
        <v>180</v>
      </c>
      <c r="D219" s="35"/>
      <c r="E219" s="36"/>
      <c r="F219" s="36"/>
      <c r="G219" s="36"/>
      <c r="H219" s="37"/>
      <c r="I219" s="31">
        <f>'прилож 11 на 2023 год (годовая)'!L143</f>
        <v>0</v>
      </c>
      <c r="J219" s="31">
        <f>'прилож 11 на 2023 год (годовая)'!M143</f>
        <v>0</v>
      </c>
      <c r="K219" s="31">
        <f t="shared" ref="K219:P220" si="85">K220</f>
        <v>0</v>
      </c>
      <c r="L219" s="31">
        <f t="shared" si="85"/>
        <v>0</v>
      </c>
      <c r="M219" s="31">
        <f t="shared" si="85"/>
        <v>0</v>
      </c>
      <c r="N219" s="31">
        <f t="shared" si="85"/>
        <v>0</v>
      </c>
      <c r="O219" s="31">
        <f t="shared" si="85"/>
        <v>0</v>
      </c>
      <c r="P219" s="31">
        <f t="shared" si="85"/>
        <v>0</v>
      </c>
      <c r="Q219" s="37"/>
      <c r="R219" s="1"/>
      <c r="S219" s="1"/>
      <c r="T219" s="1"/>
    </row>
    <row r="220" spans="1:20" s="5" customFormat="1" ht="30" hidden="1" customHeight="1" x14ac:dyDescent="0.25">
      <c r="A220" s="80"/>
      <c r="B220" s="73"/>
      <c r="C220" s="40"/>
      <c r="D220" s="41" t="s">
        <v>27</v>
      </c>
      <c r="E220" s="42" t="s">
        <v>26</v>
      </c>
      <c r="F220" s="42"/>
      <c r="G220" s="42"/>
      <c r="H220" s="38"/>
      <c r="I220" s="31">
        <f>'прилож 11 на 2023 год (годовая)'!L144</f>
        <v>0</v>
      </c>
      <c r="J220" s="31">
        <f>'прилож 11 на 2023 год (годовая)'!M144</f>
        <v>0</v>
      </c>
      <c r="K220" s="43">
        <f t="shared" si="85"/>
        <v>0</v>
      </c>
      <c r="L220" s="43">
        <f t="shared" si="85"/>
        <v>0</v>
      </c>
      <c r="M220" s="43">
        <f t="shared" si="85"/>
        <v>0</v>
      </c>
      <c r="N220" s="43">
        <f t="shared" si="85"/>
        <v>0</v>
      </c>
      <c r="O220" s="43">
        <f t="shared" si="85"/>
        <v>0</v>
      </c>
      <c r="P220" s="43">
        <f t="shared" si="85"/>
        <v>0</v>
      </c>
      <c r="Q220" s="38"/>
      <c r="R220" s="1"/>
      <c r="S220" s="1"/>
      <c r="T220" s="1"/>
    </row>
    <row r="221" spans="1:20" s="5" customFormat="1" ht="45" hidden="1" customHeight="1" x14ac:dyDescent="0.25">
      <c r="A221" s="80">
        <v>100</v>
      </c>
      <c r="B221" s="73"/>
      <c r="C221" s="40"/>
      <c r="D221" s="41" t="s">
        <v>27</v>
      </c>
      <c r="E221" s="42" t="s">
        <v>26</v>
      </c>
      <c r="F221" s="42" t="s">
        <v>19</v>
      </c>
      <c r="G221" s="42" t="s">
        <v>181</v>
      </c>
      <c r="H221" s="38">
        <v>244</v>
      </c>
      <c r="I221" s="31">
        <f>'прилож 11 на 2023 год (годовая)'!L145</f>
        <v>0</v>
      </c>
      <c r="J221" s="31">
        <f>'прилож 11 на 2023 год (годовая)'!M145</f>
        <v>0</v>
      </c>
      <c r="K221" s="43">
        <v>0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38"/>
      <c r="R221" s="1"/>
      <c r="S221" s="1"/>
      <c r="T221" s="1"/>
    </row>
    <row r="222" spans="1:20" hidden="1" x14ac:dyDescent="0.25">
      <c r="A222" s="80">
        <v>101</v>
      </c>
      <c r="B222" s="72"/>
      <c r="C222" s="33"/>
      <c r="D222" s="41"/>
      <c r="E222" s="42"/>
      <c r="F222" s="42"/>
      <c r="G222" s="42"/>
      <c r="H222" s="38"/>
      <c r="I222" s="31">
        <f>'прилож 11 на 2023 год (годовая)'!L158</f>
        <v>0</v>
      </c>
      <c r="J222" s="31">
        <f>'прилож 11 на 2023 год (годовая)'!M158</f>
        <v>0</v>
      </c>
      <c r="K222" s="43"/>
      <c r="L222" s="43"/>
      <c r="M222" s="43"/>
      <c r="N222" s="43"/>
      <c r="O222" s="43"/>
      <c r="P222" s="43"/>
      <c r="Q222" s="38"/>
    </row>
    <row r="223" spans="1:20" ht="37.5" hidden="1" customHeight="1" x14ac:dyDescent="0.25">
      <c r="A223" s="80"/>
      <c r="B223" s="73"/>
      <c r="C223" s="40"/>
      <c r="D223" s="41"/>
      <c r="E223" s="42"/>
      <c r="F223" s="42"/>
      <c r="G223" s="42"/>
      <c r="H223" s="38"/>
      <c r="I223" s="31">
        <f>'прилож 11 на 2023 год (годовая)'!L159</f>
        <v>0</v>
      </c>
      <c r="J223" s="31">
        <f>'прилож 11 на 2023 год (годовая)'!M159</f>
        <v>0</v>
      </c>
      <c r="K223" s="43"/>
      <c r="L223" s="43"/>
      <c r="M223" s="43"/>
      <c r="N223" s="43"/>
      <c r="O223" s="43"/>
      <c r="P223" s="43"/>
      <c r="Q223" s="38"/>
    </row>
    <row r="224" spans="1:20" ht="35.25" hidden="1" customHeight="1" x14ac:dyDescent="0.25">
      <c r="A224" s="80"/>
      <c r="B224" s="73"/>
      <c r="C224" s="40"/>
      <c r="D224" s="41"/>
      <c r="E224" s="42"/>
      <c r="F224" s="42"/>
      <c r="G224" s="42"/>
      <c r="H224" s="38"/>
      <c r="I224" s="31">
        <f>'прилож 11 на 2023 год (годовая)'!L160</f>
        <v>0</v>
      </c>
      <c r="J224" s="31">
        <f>'прилож 11 на 2023 год (годовая)'!M160</f>
        <v>0</v>
      </c>
      <c r="K224" s="43"/>
      <c r="L224" s="43"/>
      <c r="M224" s="43"/>
      <c r="N224" s="43"/>
      <c r="O224" s="43"/>
      <c r="P224" s="43"/>
      <c r="Q224" s="38"/>
    </row>
    <row r="225" spans="1:20" s="5" customFormat="1" ht="156.75" hidden="1" customHeight="1" x14ac:dyDescent="0.25">
      <c r="A225" s="80">
        <v>102</v>
      </c>
      <c r="B225" s="72" t="s">
        <v>424</v>
      </c>
      <c r="C225" s="44" t="s">
        <v>314</v>
      </c>
      <c r="D225" s="35"/>
      <c r="E225" s="36"/>
      <c r="F225" s="36"/>
      <c r="G225" s="36"/>
      <c r="H225" s="37"/>
      <c r="I225" s="31">
        <f>'прилож 11 на 2023 год (годовая)'!L161</f>
        <v>0</v>
      </c>
      <c r="J225" s="31">
        <f>'прилож 11 на 2023 год (годовая)'!M161</f>
        <v>0</v>
      </c>
      <c r="K225" s="31">
        <f t="shared" ref="K225:P226" si="86">K226</f>
        <v>0</v>
      </c>
      <c r="L225" s="31">
        <f t="shared" si="86"/>
        <v>0</v>
      </c>
      <c r="M225" s="31">
        <f t="shared" si="86"/>
        <v>0</v>
      </c>
      <c r="N225" s="31">
        <f t="shared" si="86"/>
        <v>0</v>
      </c>
      <c r="O225" s="31">
        <f t="shared" si="86"/>
        <v>0</v>
      </c>
      <c r="P225" s="31">
        <f t="shared" si="86"/>
        <v>0</v>
      </c>
      <c r="Q225" s="37"/>
      <c r="R225" s="1"/>
      <c r="S225" s="1"/>
      <c r="T225" s="1"/>
    </row>
    <row r="226" spans="1:20" s="5" customFormat="1" ht="32.25" hidden="1" customHeight="1" x14ac:dyDescent="0.25">
      <c r="A226" s="80">
        <v>103</v>
      </c>
      <c r="B226" s="72"/>
      <c r="C226" s="33"/>
      <c r="D226" s="41" t="s">
        <v>27</v>
      </c>
      <c r="E226" s="42" t="s">
        <v>26</v>
      </c>
      <c r="F226" s="42"/>
      <c r="G226" s="42"/>
      <c r="H226" s="38"/>
      <c r="I226" s="31">
        <f>'прилож 11 на 2023 год (годовая)'!L162</f>
        <v>0</v>
      </c>
      <c r="J226" s="31">
        <f>'прилож 11 на 2023 год (годовая)'!M162</f>
        <v>0</v>
      </c>
      <c r="K226" s="43">
        <f t="shared" si="86"/>
        <v>0</v>
      </c>
      <c r="L226" s="43">
        <f t="shared" si="86"/>
        <v>0</v>
      </c>
      <c r="M226" s="43">
        <f t="shared" si="86"/>
        <v>0</v>
      </c>
      <c r="N226" s="43">
        <f t="shared" si="86"/>
        <v>0</v>
      </c>
      <c r="O226" s="43">
        <f t="shared" si="86"/>
        <v>0</v>
      </c>
      <c r="P226" s="43">
        <f t="shared" si="86"/>
        <v>0</v>
      </c>
      <c r="Q226" s="38"/>
      <c r="R226" s="1"/>
      <c r="S226" s="1"/>
      <c r="T226" s="1"/>
    </row>
    <row r="227" spans="1:20" s="5" customFormat="1" ht="29.25" hidden="1" customHeight="1" x14ac:dyDescent="0.25">
      <c r="A227" s="80"/>
      <c r="B227" s="73"/>
      <c r="C227" s="40"/>
      <c r="D227" s="41" t="s">
        <v>27</v>
      </c>
      <c r="E227" s="42" t="s">
        <v>26</v>
      </c>
      <c r="F227" s="42" t="s">
        <v>19</v>
      </c>
      <c r="G227" s="42" t="s">
        <v>315</v>
      </c>
      <c r="H227" s="38">
        <v>244</v>
      </c>
      <c r="I227" s="31">
        <f>'прилож 11 на 2023 год (годовая)'!L163</f>
        <v>0</v>
      </c>
      <c r="J227" s="31">
        <f>'прилож 11 на 2023 год (годовая)'!M163</f>
        <v>0</v>
      </c>
      <c r="K227" s="43">
        <v>0</v>
      </c>
      <c r="L227" s="43">
        <v>0</v>
      </c>
      <c r="M227" s="43">
        <v>0</v>
      </c>
      <c r="N227" s="43">
        <v>0</v>
      </c>
      <c r="O227" s="43">
        <v>0</v>
      </c>
      <c r="P227" s="43">
        <v>0</v>
      </c>
      <c r="Q227" s="38"/>
      <c r="R227" s="1"/>
      <c r="S227" s="1"/>
      <c r="T227" s="1"/>
    </row>
    <row r="228" spans="1:20" s="5" customFormat="1" ht="29.25" customHeight="1" x14ac:dyDescent="0.25">
      <c r="A228" s="80">
        <v>128</v>
      </c>
      <c r="B228" s="72" t="s">
        <v>424</v>
      </c>
      <c r="C228" s="44" t="s">
        <v>440</v>
      </c>
      <c r="D228" s="35" t="s">
        <v>510</v>
      </c>
      <c r="E228" s="36"/>
      <c r="F228" s="36"/>
      <c r="G228" s="36"/>
      <c r="H228" s="37"/>
      <c r="I228" s="31">
        <v>795545.3</v>
      </c>
      <c r="J228" s="31">
        <v>793358.82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7"/>
      <c r="R228" s="1"/>
      <c r="S228" s="1"/>
      <c r="T228" s="1"/>
    </row>
    <row r="229" spans="1:20" s="5" customFormat="1" ht="29.25" customHeight="1" x14ac:dyDescent="0.25">
      <c r="A229" s="80">
        <v>129</v>
      </c>
      <c r="B229" s="72"/>
      <c r="C229" s="33"/>
      <c r="D229" s="41" t="s">
        <v>27</v>
      </c>
      <c r="E229" s="42" t="s">
        <v>26</v>
      </c>
      <c r="F229" s="42"/>
      <c r="G229" s="42"/>
      <c r="H229" s="38"/>
      <c r="I229" s="31">
        <v>795545.3</v>
      </c>
      <c r="J229" s="31">
        <v>793358.82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38"/>
      <c r="R229" s="1"/>
      <c r="S229" s="1"/>
      <c r="T229" s="1"/>
    </row>
    <row r="230" spans="1:20" s="5" customFormat="1" ht="29.25" customHeight="1" x14ac:dyDescent="0.25">
      <c r="A230" s="80">
        <v>130</v>
      </c>
      <c r="B230" s="73"/>
      <c r="C230" s="40"/>
      <c r="D230" s="41" t="s">
        <v>27</v>
      </c>
      <c r="E230" s="42" t="s">
        <v>26</v>
      </c>
      <c r="F230" s="42" t="s">
        <v>19</v>
      </c>
      <c r="G230" s="42" t="s">
        <v>292</v>
      </c>
      <c r="H230" s="38">
        <v>244</v>
      </c>
      <c r="I230" s="31">
        <v>795545.3</v>
      </c>
      <c r="J230" s="31">
        <v>793358.82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38"/>
      <c r="R230" s="1"/>
      <c r="S230" s="1"/>
      <c r="T230" s="1"/>
    </row>
    <row r="231" spans="1:20" s="5" customFormat="1" ht="62.25" customHeight="1" x14ac:dyDescent="0.25">
      <c r="A231" s="80">
        <v>131</v>
      </c>
      <c r="B231" s="33" t="s">
        <v>424</v>
      </c>
      <c r="C231" s="40" t="s">
        <v>435</v>
      </c>
      <c r="D231" s="41"/>
      <c r="E231" s="42"/>
      <c r="F231" s="42"/>
      <c r="G231" s="42"/>
      <c r="H231" s="38"/>
      <c r="I231" s="31">
        <v>1724670.2</v>
      </c>
      <c r="J231" s="31">
        <v>1724670.2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38"/>
      <c r="R231" s="1"/>
      <c r="S231" s="1"/>
      <c r="T231" s="1"/>
    </row>
    <row r="232" spans="1:20" s="5" customFormat="1" ht="29.25" customHeight="1" x14ac:dyDescent="0.25">
      <c r="A232" s="80">
        <v>132</v>
      </c>
      <c r="B232" s="33"/>
      <c r="C232" s="40"/>
      <c r="D232" s="41" t="s">
        <v>27</v>
      </c>
      <c r="E232" s="42" t="s">
        <v>26</v>
      </c>
      <c r="F232" s="42"/>
      <c r="G232" s="42"/>
      <c r="H232" s="38"/>
      <c r="I232" s="31">
        <v>1724670.2</v>
      </c>
      <c r="J232" s="31">
        <v>1724670.2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38"/>
      <c r="R232" s="1"/>
      <c r="S232" s="1"/>
      <c r="T232" s="1"/>
    </row>
    <row r="233" spans="1:20" s="5" customFormat="1" ht="29.25" customHeight="1" x14ac:dyDescent="0.25">
      <c r="A233" s="80">
        <v>133</v>
      </c>
      <c r="B233" s="40"/>
      <c r="C233" s="40"/>
      <c r="D233" s="41" t="s">
        <v>27</v>
      </c>
      <c r="E233" s="42" t="s">
        <v>26</v>
      </c>
      <c r="F233" s="42" t="s">
        <v>19</v>
      </c>
      <c r="G233" s="42" t="s">
        <v>38</v>
      </c>
      <c r="H233" s="38">
        <v>244</v>
      </c>
      <c r="I233" s="31">
        <v>1724670.2</v>
      </c>
      <c r="J233" s="31">
        <v>1724670.2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38"/>
      <c r="R233" s="1"/>
      <c r="S233" s="1"/>
      <c r="T233" s="1"/>
    </row>
    <row r="234" spans="1:20" s="5" customFormat="1" ht="29.25" customHeight="1" x14ac:dyDescent="0.25">
      <c r="A234" s="80">
        <v>134</v>
      </c>
      <c r="B234" s="73" t="s">
        <v>424</v>
      </c>
      <c r="C234" s="40" t="s">
        <v>436</v>
      </c>
      <c r="D234" s="41"/>
      <c r="E234" s="42"/>
      <c r="F234" s="42"/>
      <c r="G234" s="42"/>
      <c r="H234" s="38"/>
      <c r="I234" s="31">
        <v>1483048.8</v>
      </c>
      <c r="J234" s="31">
        <v>1483048.8</v>
      </c>
      <c r="K234" s="43">
        <v>0</v>
      </c>
      <c r="L234" s="43">
        <v>0</v>
      </c>
      <c r="M234" s="43">
        <v>0</v>
      </c>
      <c r="N234" s="43">
        <v>0</v>
      </c>
      <c r="O234" s="43">
        <v>0</v>
      </c>
      <c r="P234" s="43">
        <v>0</v>
      </c>
      <c r="Q234" s="38"/>
      <c r="R234" s="1"/>
      <c r="S234" s="1"/>
      <c r="T234" s="1"/>
    </row>
    <row r="235" spans="1:20" s="5" customFormat="1" ht="29.25" customHeight="1" x14ac:dyDescent="0.25">
      <c r="A235" s="80">
        <v>135</v>
      </c>
      <c r="B235" s="73"/>
      <c r="C235" s="40"/>
      <c r="D235" s="41" t="s">
        <v>27</v>
      </c>
      <c r="E235" s="42" t="s">
        <v>26</v>
      </c>
      <c r="F235" s="42"/>
      <c r="G235" s="42"/>
      <c r="H235" s="38"/>
      <c r="I235" s="31">
        <v>1483048.8</v>
      </c>
      <c r="J235" s="31">
        <v>1483048.8</v>
      </c>
      <c r="K235" s="43">
        <v>0</v>
      </c>
      <c r="L235" s="43">
        <v>0</v>
      </c>
      <c r="M235" s="43">
        <v>0</v>
      </c>
      <c r="N235" s="43">
        <v>0</v>
      </c>
      <c r="O235" s="43">
        <v>0</v>
      </c>
      <c r="P235" s="43">
        <v>0</v>
      </c>
      <c r="Q235" s="38"/>
      <c r="R235" s="1"/>
      <c r="S235" s="1"/>
      <c r="T235" s="1"/>
    </row>
    <row r="236" spans="1:20" s="5" customFormat="1" ht="29.25" customHeight="1" x14ac:dyDescent="0.25">
      <c r="A236" s="80">
        <v>136</v>
      </c>
      <c r="B236" s="73"/>
      <c r="C236" s="40"/>
      <c r="D236" s="41" t="s">
        <v>27</v>
      </c>
      <c r="E236" s="42" t="s">
        <v>26</v>
      </c>
      <c r="F236" s="42" t="s">
        <v>19</v>
      </c>
      <c r="G236" s="42" t="s">
        <v>39</v>
      </c>
      <c r="H236" s="38">
        <v>244</v>
      </c>
      <c r="I236" s="31">
        <v>1483048.8</v>
      </c>
      <c r="J236" s="31">
        <v>1483048.8</v>
      </c>
      <c r="K236" s="43">
        <v>0</v>
      </c>
      <c r="L236" s="43">
        <v>0</v>
      </c>
      <c r="M236" s="43">
        <v>0</v>
      </c>
      <c r="N236" s="43">
        <v>0</v>
      </c>
      <c r="O236" s="43">
        <v>0</v>
      </c>
      <c r="P236" s="43">
        <v>0</v>
      </c>
      <c r="Q236" s="38"/>
      <c r="R236" s="1"/>
      <c r="S236" s="1"/>
      <c r="T236" s="1"/>
    </row>
    <row r="237" spans="1:20" s="5" customFormat="1" ht="29.25" customHeight="1" x14ac:dyDescent="0.25">
      <c r="A237" s="80">
        <v>137</v>
      </c>
      <c r="B237" s="73" t="s">
        <v>424</v>
      </c>
      <c r="C237" s="40" t="s">
        <v>437</v>
      </c>
      <c r="D237" s="41"/>
      <c r="E237" s="42"/>
      <c r="F237" s="42"/>
      <c r="G237" s="42"/>
      <c r="H237" s="38"/>
      <c r="I237" s="31">
        <v>1724494.45</v>
      </c>
      <c r="J237" s="31">
        <v>1724494.45</v>
      </c>
      <c r="K237" s="43">
        <v>0</v>
      </c>
      <c r="L237" s="43">
        <v>0</v>
      </c>
      <c r="M237" s="43">
        <v>0</v>
      </c>
      <c r="N237" s="43">
        <v>0</v>
      </c>
      <c r="O237" s="43">
        <v>0</v>
      </c>
      <c r="P237" s="43">
        <v>0</v>
      </c>
      <c r="Q237" s="38"/>
      <c r="R237" s="1"/>
      <c r="S237" s="1"/>
      <c r="T237" s="1"/>
    </row>
    <row r="238" spans="1:20" s="5" customFormat="1" ht="29.25" customHeight="1" x14ac:dyDescent="0.25">
      <c r="A238" s="80">
        <v>138</v>
      </c>
      <c r="B238" s="73"/>
      <c r="C238" s="40"/>
      <c r="D238" s="41" t="s">
        <v>27</v>
      </c>
      <c r="E238" s="42" t="s">
        <v>26</v>
      </c>
      <c r="F238" s="42"/>
      <c r="G238" s="42"/>
      <c r="H238" s="38"/>
      <c r="I238" s="31">
        <v>1724494.45</v>
      </c>
      <c r="J238" s="31">
        <v>1724494.45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38"/>
      <c r="R238" s="1"/>
      <c r="S238" s="1"/>
      <c r="T238" s="1"/>
    </row>
    <row r="239" spans="1:20" s="5" customFormat="1" ht="29.25" customHeight="1" x14ac:dyDescent="0.25">
      <c r="A239" s="80">
        <v>139</v>
      </c>
      <c r="B239" s="73"/>
      <c r="C239" s="40"/>
      <c r="D239" s="41" t="s">
        <v>27</v>
      </c>
      <c r="E239" s="42" t="s">
        <v>26</v>
      </c>
      <c r="F239" s="42" t="s">
        <v>19</v>
      </c>
      <c r="G239" s="42" t="s">
        <v>40</v>
      </c>
      <c r="H239" s="38">
        <v>244</v>
      </c>
      <c r="I239" s="31">
        <v>1724494.45</v>
      </c>
      <c r="J239" s="31">
        <v>1724494.45</v>
      </c>
      <c r="K239" s="43">
        <v>0</v>
      </c>
      <c r="L239" s="43">
        <v>0</v>
      </c>
      <c r="M239" s="43">
        <v>0</v>
      </c>
      <c r="N239" s="43">
        <v>0</v>
      </c>
      <c r="O239" s="43">
        <v>0</v>
      </c>
      <c r="P239" s="43">
        <v>0</v>
      </c>
      <c r="Q239" s="38"/>
      <c r="R239" s="1"/>
      <c r="S239" s="1"/>
      <c r="T239" s="1"/>
    </row>
    <row r="240" spans="1:20" s="5" customFormat="1" ht="29.25" customHeight="1" x14ac:dyDescent="0.25">
      <c r="A240" s="80">
        <v>140</v>
      </c>
      <c r="B240" s="73" t="s">
        <v>424</v>
      </c>
      <c r="C240" s="40" t="s">
        <v>439</v>
      </c>
      <c r="D240" s="41"/>
      <c r="E240" s="42"/>
      <c r="F240" s="42"/>
      <c r="G240" s="42"/>
      <c r="H240" s="38"/>
      <c r="I240" s="31">
        <v>1711510.32</v>
      </c>
      <c r="J240" s="31">
        <v>1711510.32</v>
      </c>
      <c r="K240" s="43">
        <v>0</v>
      </c>
      <c r="L240" s="43">
        <v>0</v>
      </c>
      <c r="M240" s="43">
        <v>0</v>
      </c>
      <c r="N240" s="43">
        <v>0</v>
      </c>
      <c r="O240" s="43">
        <v>0</v>
      </c>
      <c r="P240" s="43">
        <v>0</v>
      </c>
      <c r="Q240" s="38"/>
      <c r="R240" s="1"/>
      <c r="S240" s="1"/>
      <c r="T240" s="1"/>
    </row>
    <row r="241" spans="1:22" s="5" customFormat="1" ht="29.25" customHeight="1" x14ac:dyDescent="0.25">
      <c r="A241" s="80">
        <v>141</v>
      </c>
      <c r="B241" s="73"/>
      <c r="C241" s="40"/>
      <c r="D241" s="41" t="s">
        <v>27</v>
      </c>
      <c r="E241" s="42" t="s">
        <v>26</v>
      </c>
      <c r="F241" s="42"/>
      <c r="G241" s="42"/>
      <c r="H241" s="38"/>
      <c r="I241" s="31">
        <v>1711510.32</v>
      </c>
      <c r="J241" s="31">
        <v>1711510.32</v>
      </c>
      <c r="K241" s="43">
        <v>0</v>
      </c>
      <c r="L241" s="43">
        <v>0</v>
      </c>
      <c r="M241" s="43">
        <v>0</v>
      </c>
      <c r="N241" s="43">
        <v>0</v>
      </c>
      <c r="O241" s="43">
        <v>0</v>
      </c>
      <c r="P241" s="43">
        <v>0</v>
      </c>
      <c r="Q241" s="38"/>
      <c r="R241" s="1"/>
      <c r="S241" s="1"/>
      <c r="T241" s="1"/>
    </row>
    <row r="242" spans="1:22" s="5" customFormat="1" ht="29.25" customHeight="1" x14ac:dyDescent="0.25">
      <c r="A242" s="80">
        <v>142</v>
      </c>
      <c r="B242" s="73"/>
      <c r="C242" s="40"/>
      <c r="D242" s="41" t="s">
        <v>27</v>
      </c>
      <c r="E242" s="42" t="s">
        <v>26</v>
      </c>
      <c r="F242" s="42" t="s">
        <v>19</v>
      </c>
      <c r="G242" s="42" t="s">
        <v>438</v>
      </c>
      <c r="H242" s="38">
        <v>244</v>
      </c>
      <c r="I242" s="31">
        <v>1711510.32</v>
      </c>
      <c r="J242" s="31">
        <v>1711510.32</v>
      </c>
      <c r="K242" s="43">
        <v>0</v>
      </c>
      <c r="L242" s="43">
        <v>0</v>
      </c>
      <c r="M242" s="43">
        <v>0</v>
      </c>
      <c r="N242" s="43">
        <v>0</v>
      </c>
      <c r="O242" s="43">
        <v>0</v>
      </c>
      <c r="P242" s="43">
        <v>0</v>
      </c>
      <c r="Q242" s="38"/>
      <c r="R242" s="1"/>
      <c r="S242" s="1"/>
      <c r="T242" s="1"/>
    </row>
    <row r="243" spans="1:22" s="5" customFormat="1" ht="78" customHeight="1" x14ac:dyDescent="0.25">
      <c r="A243" s="80">
        <v>143</v>
      </c>
      <c r="B243" s="73" t="s">
        <v>424</v>
      </c>
      <c r="C243" s="40" t="s">
        <v>449</v>
      </c>
      <c r="D243" s="41" t="s">
        <v>510</v>
      </c>
      <c r="E243" s="42"/>
      <c r="F243" s="42"/>
      <c r="G243" s="42"/>
      <c r="H243" s="38"/>
      <c r="I243" s="31">
        <v>877560</v>
      </c>
      <c r="J243" s="31">
        <v>877560</v>
      </c>
      <c r="K243" s="43">
        <v>0</v>
      </c>
      <c r="L243" s="43">
        <v>0</v>
      </c>
      <c r="M243" s="43">
        <v>0</v>
      </c>
      <c r="N243" s="43">
        <v>0</v>
      </c>
      <c r="O243" s="43">
        <v>0</v>
      </c>
      <c r="P243" s="43">
        <v>0</v>
      </c>
      <c r="Q243" s="38"/>
      <c r="R243" s="1"/>
      <c r="S243" s="1"/>
      <c r="T243" s="1"/>
    </row>
    <row r="244" spans="1:22" s="5" customFormat="1" ht="29.25" customHeight="1" x14ac:dyDescent="0.25">
      <c r="A244" s="80">
        <v>144</v>
      </c>
      <c r="B244" s="73"/>
      <c r="C244" s="40"/>
      <c r="D244" s="41" t="s">
        <v>27</v>
      </c>
      <c r="E244" s="42" t="s">
        <v>26</v>
      </c>
      <c r="F244" s="42"/>
      <c r="G244" s="42"/>
      <c r="H244" s="38"/>
      <c r="I244" s="31">
        <v>877560</v>
      </c>
      <c r="J244" s="31">
        <v>877560</v>
      </c>
      <c r="K244" s="43">
        <v>0</v>
      </c>
      <c r="L244" s="43">
        <v>0</v>
      </c>
      <c r="M244" s="43">
        <v>0</v>
      </c>
      <c r="N244" s="43">
        <v>0</v>
      </c>
      <c r="O244" s="43">
        <v>0</v>
      </c>
      <c r="P244" s="43">
        <v>0</v>
      </c>
      <c r="Q244" s="38"/>
      <c r="R244" s="1"/>
      <c r="S244" s="1"/>
      <c r="T244" s="1"/>
    </row>
    <row r="245" spans="1:22" s="5" customFormat="1" ht="29.25" customHeight="1" x14ac:dyDescent="0.25">
      <c r="A245" s="80">
        <v>145</v>
      </c>
      <c r="B245" s="73"/>
      <c r="C245" s="40"/>
      <c r="D245" s="41" t="s">
        <v>27</v>
      </c>
      <c r="E245" s="42" t="s">
        <v>26</v>
      </c>
      <c r="F245" s="42" t="s">
        <v>19</v>
      </c>
      <c r="G245" s="42" t="s">
        <v>42</v>
      </c>
      <c r="H245" s="38">
        <v>244</v>
      </c>
      <c r="I245" s="31">
        <v>877560</v>
      </c>
      <c r="J245" s="31">
        <v>877560</v>
      </c>
      <c r="K245" s="43">
        <v>0</v>
      </c>
      <c r="L245" s="43">
        <v>0</v>
      </c>
      <c r="M245" s="43">
        <v>0</v>
      </c>
      <c r="N245" s="43">
        <v>0</v>
      </c>
      <c r="O245" s="43">
        <v>0</v>
      </c>
      <c r="P245" s="43">
        <v>0</v>
      </c>
      <c r="Q245" s="38"/>
      <c r="R245" s="1"/>
      <c r="S245" s="1"/>
      <c r="T245" s="1"/>
    </row>
    <row r="246" spans="1:22" s="5" customFormat="1" ht="57.75" customHeight="1" x14ac:dyDescent="0.25">
      <c r="A246" s="80">
        <v>146</v>
      </c>
      <c r="B246" s="110" t="s">
        <v>43</v>
      </c>
      <c r="C246" s="83" t="s">
        <v>18</v>
      </c>
      <c r="D246" s="41" t="s">
        <v>510</v>
      </c>
      <c r="E246" s="42"/>
      <c r="F246" s="42"/>
      <c r="G246" s="42"/>
      <c r="H246" s="38"/>
      <c r="I246" s="31">
        <f>'прилож 11 на 2023 год (годовая)'!L164</f>
        <v>81635414.299999997</v>
      </c>
      <c r="J246" s="31">
        <f>'прилож 11 на 2023 год (годовая)'!M164</f>
        <v>75132677.820000008</v>
      </c>
      <c r="K246" s="31">
        <f t="shared" ref="K246:P246" si="87">K247</f>
        <v>38430100.63000001</v>
      </c>
      <c r="L246" s="31">
        <f t="shared" si="87"/>
        <v>37578049.739999995</v>
      </c>
      <c r="M246" s="31">
        <f t="shared" si="87"/>
        <v>95861568.529999986</v>
      </c>
      <c r="N246" s="31">
        <f t="shared" si="87"/>
        <v>92876319.030000001</v>
      </c>
      <c r="O246" s="31">
        <f t="shared" si="87"/>
        <v>79921374.700000003</v>
      </c>
      <c r="P246" s="31">
        <f t="shared" si="87"/>
        <v>79921374.700000003</v>
      </c>
      <c r="Q246" s="38"/>
      <c r="R246" s="1"/>
      <c r="S246" s="1"/>
      <c r="T246" s="1"/>
    </row>
    <row r="247" spans="1:22" s="5" customFormat="1" ht="33" customHeight="1" x14ac:dyDescent="0.25">
      <c r="A247" s="80">
        <v>147</v>
      </c>
      <c r="B247" s="110"/>
      <c r="C247" s="83"/>
      <c r="D247" s="41" t="s">
        <v>27</v>
      </c>
      <c r="E247" s="42" t="s">
        <v>26</v>
      </c>
      <c r="F247" s="42"/>
      <c r="G247" s="42"/>
      <c r="H247" s="38"/>
      <c r="I247" s="31">
        <f>I248+I256+I269+I259+I272+I276</f>
        <v>81635414.299999997</v>
      </c>
      <c r="J247" s="31">
        <f>J248+J256+J269+J259+J272+J276</f>
        <v>75132677.820000008</v>
      </c>
      <c r="K247" s="43">
        <f>K249+K257+K260</f>
        <v>38430100.63000001</v>
      </c>
      <c r="L247" s="43">
        <f t="shared" ref="L247" si="88">L249+L257+L260</f>
        <v>37578049.739999995</v>
      </c>
      <c r="M247" s="43">
        <f>M248+M256+M259+M269+M272</f>
        <v>95861568.529999986</v>
      </c>
      <c r="N247" s="43">
        <f>N248+N256+N259+N269+N272</f>
        <v>92876319.030000001</v>
      </c>
      <c r="O247" s="43">
        <f>O248+O256+O259+O269+O272</f>
        <v>79921374.700000003</v>
      </c>
      <c r="P247" s="43">
        <f>P248+P256+P259+P269+P272</f>
        <v>79921374.700000003</v>
      </c>
      <c r="Q247" s="38"/>
      <c r="R247" s="1"/>
      <c r="S247" s="1"/>
      <c r="T247" s="1"/>
      <c r="V247" s="7"/>
    </row>
    <row r="248" spans="1:22" ht="73.5" customHeight="1" x14ac:dyDescent="0.25">
      <c r="A248" s="80">
        <v>148</v>
      </c>
      <c r="B248" s="72" t="s">
        <v>68</v>
      </c>
      <c r="C248" s="44" t="s">
        <v>78</v>
      </c>
      <c r="D248" s="35" t="s">
        <v>510</v>
      </c>
      <c r="E248" s="36"/>
      <c r="F248" s="36"/>
      <c r="G248" s="36"/>
      <c r="H248" s="37"/>
      <c r="I248" s="31">
        <f>'прилож 11 на 2023 год (годовая)'!L166</f>
        <v>700925</v>
      </c>
      <c r="J248" s="31">
        <f>'прилож 11 на 2023 год (годовая)'!M166</f>
        <v>700707.4</v>
      </c>
      <c r="K248" s="31">
        <f t="shared" ref="K248:P248" si="89">K249</f>
        <v>255993.32</v>
      </c>
      <c r="L248" s="31">
        <f t="shared" si="89"/>
        <v>40495.82</v>
      </c>
      <c r="M248" s="31">
        <f t="shared" si="89"/>
        <v>739100</v>
      </c>
      <c r="N248" s="31">
        <f t="shared" si="89"/>
        <v>506570.68000000005</v>
      </c>
      <c r="O248" s="31">
        <f t="shared" si="89"/>
        <v>706000</v>
      </c>
      <c r="P248" s="31">
        <f t="shared" si="89"/>
        <v>706000</v>
      </c>
      <c r="Q248" s="37"/>
    </row>
    <row r="249" spans="1:22" ht="29.25" customHeight="1" x14ac:dyDescent="0.25">
      <c r="A249" s="80">
        <v>149</v>
      </c>
      <c r="B249" s="73"/>
      <c r="C249" s="40"/>
      <c r="D249" s="41" t="s">
        <v>27</v>
      </c>
      <c r="E249" s="42" t="s">
        <v>26</v>
      </c>
      <c r="F249" s="42"/>
      <c r="G249" s="42"/>
      <c r="H249" s="38"/>
      <c r="I249" s="31">
        <f>'прилож 11 на 2023 год (годовая)'!L167</f>
        <v>700925</v>
      </c>
      <c r="J249" s="31">
        <f>'прилож 11 на 2023 год (годовая)'!M167</f>
        <v>700707.4</v>
      </c>
      <c r="K249" s="47">
        <f>K250+K251+K252</f>
        <v>255993.32</v>
      </c>
      <c r="L249" s="47">
        <f t="shared" ref="L249:P249" si="90">L250+L251+L252</f>
        <v>40495.82</v>
      </c>
      <c r="M249" s="47">
        <f t="shared" si="90"/>
        <v>739100</v>
      </c>
      <c r="N249" s="47">
        <f t="shared" si="90"/>
        <v>506570.68000000005</v>
      </c>
      <c r="O249" s="47">
        <f t="shared" si="90"/>
        <v>706000</v>
      </c>
      <c r="P249" s="47">
        <f t="shared" si="90"/>
        <v>706000</v>
      </c>
      <c r="Q249" s="38"/>
    </row>
    <row r="250" spans="1:22" ht="31.5" customHeight="1" x14ac:dyDescent="0.25">
      <c r="A250" s="80">
        <v>150</v>
      </c>
      <c r="B250" s="73"/>
      <c r="C250" s="40"/>
      <c r="D250" s="41" t="s">
        <v>27</v>
      </c>
      <c r="E250" s="42" t="s">
        <v>26</v>
      </c>
      <c r="F250" s="42" t="s">
        <v>45</v>
      </c>
      <c r="G250" s="42" t="s">
        <v>46</v>
      </c>
      <c r="H250" s="38">
        <v>111</v>
      </c>
      <c r="I250" s="31">
        <f>'прилож 11 на 2023 год (годовая)'!L168</f>
        <v>63491</v>
      </c>
      <c r="J250" s="31">
        <f>'прилож 11 на 2023 год (годовая)'!M168</f>
        <v>63491</v>
      </c>
      <c r="K250" s="43">
        <v>32713</v>
      </c>
      <c r="L250" s="43">
        <v>32263</v>
      </c>
      <c r="M250" s="43">
        <v>71187</v>
      </c>
      <c r="N250" s="43">
        <v>71187</v>
      </c>
      <c r="O250" s="43">
        <v>65427</v>
      </c>
      <c r="P250" s="43">
        <f>O250</f>
        <v>65427</v>
      </c>
      <c r="Q250" s="38"/>
    </row>
    <row r="251" spans="1:22" ht="29.25" customHeight="1" x14ac:dyDescent="0.25">
      <c r="A251" s="80">
        <v>151</v>
      </c>
      <c r="B251" s="73"/>
      <c r="C251" s="40"/>
      <c r="D251" s="41" t="s">
        <v>27</v>
      </c>
      <c r="E251" s="42" t="s">
        <v>26</v>
      </c>
      <c r="F251" s="42" t="s">
        <v>45</v>
      </c>
      <c r="G251" s="42" t="s">
        <v>46</v>
      </c>
      <c r="H251" s="38">
        <v>119</v>
      </c>
      <c r="I251" s="31">
        <f>'прилож 11 на 2023 год (годовая)'!L169</f>
        <v>19173</v>
      </c>
      <c r="J251" s="31">
        <f>'прилож 11 на 2023 год (годовая)'!M169</f>
        <v>19173</v>
      </c>
      <c r="K251" s="43">
        <v>9880.32</v>
      </c>
      <c r="L251" s="43">
        <v>8232.82</v>
      </c>
      <c r="M251" s="43">
        <v>21499</v>
      </c>
      <c r="N251" s="43">
        <v>21498.47</v>
      </c>
      <c r="O251" s="43">
        <v>19759</v>
      </c>
      <c r="P251" s="43">
        <f>O251</f>
        <v>19759</v>
      </c>
      <c r="Q251" s="38"/>
    </row>
    <row r="252" spans="1:22" ht="31.5" customHeight="1" x14ac:dyDescent="0.25">
      <c r="A252" s="80">
        <v>152</v>
      </c>
      <c r="B252" s="73"/>
      <c r="C252" s="40"/>
      <c r="D252" s="41" t="s">
        <v>27</v>
      </c>
      <c r="E252" s="42" t="s">
        <v>26</v>
      </c>
      <c r="F252" s="42" t="s">
        <v>45</v>
      </c>
      <c r="G252" s="42" t="s">
        <v>46</v>
      </c>
      <c r="H252" s="38">
        <v>244</v>
      </c>
      <c r="I252" s="31">
        <f>'прилож 11 на 2023 год (годовая)'!L170</f>
        <v>618261</v>
      </c>
      <c r="J252" s="31">
        <f>'прилож 11 на 2023 год (годовая)'!M170</f>
        <v>618043.4</v>
      </c>
      <c r="K252" s="43">
        <v>213400</v>
      </c>
      <c r="L252" s="43">
        <v>0</v>
      </c>
      <c r="M252" s="43">
        <v>646414</v>
      </c>
      <c r="N252" s="43">
        <f>407616.21+6269</f>
        <v>413885.21</v>
      </c>
      <c r="O252" s="43">
        <f>614545+6269</f>
        <v>620814</v>
      </c>
      <c r="P252" s="43">
        <f>O252</f>
        <v>620814</v>
      </c>
      <c r="Q252" s="38"/>
    </row>
    <row r="253" spans="1:22" ht="52.5" hidden="1" x14ac:dyDescent="0.25">
      <c r="A253" s="80">
        <v>116</v>
      </c>
      <c r="B253" s="72" t="s">
        <v>424</v>
      </c>
      <c r="C253" s="34" t="s">
        <v>447</v>
      </c>
      <c r="D253" s="35" t="s">
        <v>510</v>
      </c>
      <c r="E253" s="36"/>
      <c r="F253" s="36"/>
      <c r="G253" s="36"/>
      <c r="H253" s="37"/>
      <c r="I253" s="31">
        <v>0</v>
      </c>
      <c r="J253" s="31">
        <v>0</v>
      </c>
      <c r="K253" s="31">
        <f t="shared" ref="K253:P254" si="91">K254</f>
        <v>0</v>
      </c>
      <c r="L253" s="31">
        <f t="shared" si="91"/>
        <v>0</v>
      </c>
      <c r="M253" s="31">
        <f t="shared" si="91"/>
        <v>0</v>
      </c>
      <c r="N253" s="31">
        <f t="shared" si="91"/>
        <v>0</v>
      </c>
      <c r="O253" s="31">
        <f t="shared" si="91"/>
        <v>0</v>
      </c>
      <c r="P253" s="31">
        <f t="shared" si="91"/>
        <v>0</v>
      </c>
      <c r="Q253" s="37"/>
      <c r="U253" s="45"/>
    </row>
    <row r="254" spans="1:22" ht="31.5" hidden="1" x14ac:dyDescent="0.25">
      <c r="A254" s="80">
        <v>117</v>
      </c>
      <c r="B254" s="73"/>
      <c r="C254" s="40"/>
      <c r="D254" s="41" t="s">
        <v>27</v>
      </c>
      <c r="E254" s="42" t="s">
        <v>26</v>
      </c>
      <c r="F254" s="42"/>
      <c r="G254" s="42"/>
      <c r="H254" s="38"/>
      <c r="I254" s="31">
        <v>0</v>
      </c>
      <c r="J254" s="31">
        <v>0</v>
      </c>
      <c r="K254" s="43">
        <f t="shared" si="91"/>
        <v>0</v>
      </c>
      <c r="L254" s="43">
        <f t="shared" si="91"/>
        <v>0</v>
      </c>
      <c r="M254" s="43">
        <v>0</v>
      </c>
      <c r="N254" s="43">
        <f t="shared" si="91"/>
        <v>0</v>
      </c>
      <c r="O254" s="43">
        <f t="shared" si="91"/>
        <v>0</v>
      </c>
      <c r="P254" s="43">
        <f t="shared" si="91"/>
        <v>0</v>
      </c>
      <c r="Q254" s="38"/>
      <c r="U254" s="45"/>
    </row>
    <row r="255" spans="1:22" ht="31.5" hidden="1" x14ac:dyDescent="0.25">
      <c r="A255" s="80"/>
      <c r="B255" s="73"/>
      <c r="C255" s="40"/>
      <c r="D255" s="41" t="s">
        <v>27</v>
      </c>
      <c r="E255" s="42" t="s">
        <v>26</v>
      </c>
      <c r="F255" s="42" t="s">
        <v>22</v>
      </c>
      <c r="G255" s="42" t="s">
        <v>448</v>
      </c>
      <c r="H255" s="38">
        <v>244</v>
      </c>
      <c r="I255" s="31">
        <v>0</v>
      </c>
      <c r="J255" s="31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38"/>
      <c r="U255" s="45"/>
    </row>
    <row r="256" spans="1:22" ht="73.5" customHeight="1" x14ac:dyDescent="0.25">
      <c r="A256" s="80">
        <v>153</v>
      </c>
      <c r="B256" s="72" t="s">
        <v>71</v>
      </c>
      <c r="C256" s="44" t="s">
        <v>485</v>
      </c>
      <c r="D256" s="35" t="s">
        <v>510</v>
      </c>
      <c r="E256" s="36"/>
      <c r="F256" s="36"/>
      <c r="G256" s="36"/>
      <c r="H256" s="37"/>
      <c r="I256" s="31">
        <f>'прилож 11 на 2023 год (годовая)'!L171</f>
        <v>12955700</v>
      </c>
      <c r="J256" s="31">
        <f>'прилож 11 на 2023 год (годовая)'!M171</f>
        <v>7335016.3799999999</v>
      </c>
      <c r="K256" s="31">
        <f t="shared" ref="K256:P257" si="92">K257</f>
        <v>1356014.24</v>
      </c>
      <c r="L256" s="31">
        <f t="shared" si="92"/>
        <v>1097025.1499999999</v>
      </c>
      <c r="M256" s="31">
        <f t="shared" si="92"/>
        <v>7258600</v>
      </c>
      <c r="N256" s="31">
        <f t="shared" si="92"/>
        <v>4848609.7300000004</v>
      </c>
      <c r="O256" s="31">
        <f t="shared" si="92"/>
        <v>12917100</v>
      </c>
      <c r="P256" s="31">
        <f t="shared" si="92"/>
        <v>12917100</v>
      </c>
      <c r="Q256" s="37"/>
    </row>
    <row r="257" spans="1:21" ht="29.25" customHeight="1" x14ac:dyDescent="0.25">
      <c r="A257" s="80">
        <v>154</v>
      </c>
      <c r="B257" s="72"/>
      <c r="C257" s="33"/>
      <c r="D257" s="41" t="s">
        <v>27</v>
      </c>
      <c r="E257" s="42" t="s">
        <v>26</v>
      </c>
      <c r="F257" s="42"/>
      <c r="G257" s="42"/>
      <c r="H257" s="38"/>
      <c r="I257" s="31">
        <f>'прилож 11 на 2023 год (годовая)'!L172</f>
        <v>12955700</v>
      </c>
      <c r="J257" s="31">
        <f>'прилож 11 на 2023 год (годовая)'!M172</f>
        <v>7335016.3799999999</v>
      </c>
      <c r="K257" s="43">
        <f t="shared" si="92"/>
        <v>1356014.24</v>
      </c>
      <c r="L257" s="43">
        <f t="shared" si="92"/>
        <v>1097025.1499999999</v>
      </c>
      <c r="M257" s="43">
        <f t="shared" si="92"/>
        <v>7258600</v>
      </c>
      <c r="N257" s="43">
        <f t="shared" si="92"/>
        <v>4848609.7300000004</v>
      </c>
      <c r="O257" s="43">
        <f t="shared" si="92"/>
        <v>12917100</v>
      </c>
      <c r="P257" s="43">
        <f t="shared" si="92"/>
        <v>12917100</v>
      </c>
      <c r="Q257" s="38"/>
    </row>
    <row r="258" spans="1:21" ht="35.25" customHeight="1" x14ac:dyDescent="0.25">
      <c r="A258" s="80">
        <v>155</v>
      </c>
      <c r="B258" s="73"/>
      <c r="C258" s="40"/>
      <c r="D258" s="41" t="s">
        <v>27</v>
      </c>
      <c r="E258" s="42" t="s">
        <v>26</v>
      </c>
      <c r="F258" s="42" t="s">
        <v>21</v>
      </c>
      <c r="G258" s="42" t="s">
        <v>44</v>
      </c>
      <c r="H258" s="38">
        <v>811</v>
      </c>
      <c r="I258" s="31">
        <f>'прилож 11 на 2023 год (годовая)'!L173</f>
        <v>12955700</v>
      </c>
      <c r="J258" s="31">
        <f>'прилож 11 на 2023 год (годовая)'!M173</f>
        <v>7335016.3799999999</v>
      </c>
      <c r="K258" s="43">
        <v>1356014.24</v>
      </c>
      <c r="L258" s="43">
        <v>1097025.1499999999</v>
      </c>
      <c r="M258" s="43">
        <v>7258600</v>
      </c>
      <c r="N258" s="43">
        <v>4848609.7300000004</v>
      </c>
      <c r="O258" s="43">
        <v>12917100</v>
      </c>
      <c r="P258" s="43">
        <v>12917100</v>
      </c>
      <c r="Q258" s="38"/>
    </row>
    <row r="259" spans="1:21" ht="51.75" customHeight="1" x14ac:dyDescent="0.25">
      <c r="A259" s="80">
        <v>156</v>
      </c>
      <c r="B259" s="72" t="s">
        <v>47</v>
      </c>
      <c r="C259" s="34" t="s">
        <v>77</v>
      </c>
      <c r="D259" s="35" t="s">
        <v>510</v>
      </c>
      <c r="E259" s="36"/>
      <c r="F259" s="36"/>
      <c r="G259" s="36"/>
      <c r="H259" s="37"/>
      <c r="I259" s="31">
        <f>'прилож 11 на 2023 год (годовая)'!L174</f>
        <v>67908536.25999999</v>
      </c>
      <c r="J259" s="31">
        <f>'прилож 11 на 2023 год (годовая)'!M174</f>
        <v>67026701</v>
      </c>
      <c r="K259" s="31">
        <f>K260</f>
        <v>36818093.070000008</v>
      </c>
      <c r="L259" s="31">
        <f t="shared" ref="L259:P259" si="93">L260</f>
        <v>36440528.769999996</v>
      </c>
      <c r="M259" s="31">
        <f t="shared" si="93"/>
        <v>83644146.289999992</v>
      </c>
      <c r="N259" s="31">
        <f t="shared" si="93"/>
        <v>83301416.38000001</v>
      </c>
      <c r="O259" s="31">
        <f t="shared" si="93"/>
        <v>66298274.700000003</v>
      </c>
      <c r="P259" s="31">
        <f t="shared" si="93"/>
        <v>66298274.700000003</v>
      </c>
      <c r="Q259" s="37"/>
    </row>
    <row r="260" spans="1:21" ht="33.75" customHeight="1" x14ac:dyDescent="0.25">
      <c r="A260" s="80">
        <v>157</v>
      </c>
      <c r="B260" s="73"/>
      <c r="C260" s="40"/>
      <c r="D260" s="41" t="s">
        <v>27</v>
      </c>
      <c r="E260" s="42" t="s">
        <v>26</v>
      </c>
      <c r="F260" s="42"/>
      <c r="G260" s="42"/>
      <c r="H260" s="38"/>
      <c r="I260" s="31">
        <f>'прилож 11 на 2023 год (годовая)'!L175</f>
        <v>67908536.25999999</v>
      </c>
      <c r="J260" s="31">
        <f>'прилож 11 на 2023 год (годовая)'!M175</f>
        <v>67026701</v>
      </c>
      <c r="K260" s="43">
        <f>K261+K262+K263+K264+K267+K268+K265+K266</f>
        <v>36818093.070000008</v>
      </c>
      <c r="L260" s="43">
        <f t="shared" ref="L260:P260" si="94">L261+L262+L263+L264+L267+L268+L265+L266</f>
        <v>36440528.769999996</v>
      </c>
      <c r="M260" s="43">
        <f>M261+M262+M263+M264+M267+M268+M265+M266</f>
        <v>83644146.289999992</v>
      </c>
      <c r="N260" s="43">
        <f t="shared" si="94"/>
        <v>83301416.38000001</v>
      </c>
      <c r="O260" s="43">
        <f>O261+O262+O263+O264+O267+O268+O265+O266</f>
        <v>66298274.700000003</v>
      </c>
      <c r="P260" s="43">
        <f t="shared" si="94"/>
        <v>66298274.700000003</v>
      </c>
      <c r="Q260" s="38"/>
    </row>
    <row r="261" spans="1:21" ht="28.5" customHeight="1" x14ac:dyDescent="0.25">
      <c r="A261" s="80">
        <v>158</v>
      </c>
      <c r="B261" s="73"/>
      <c r="C261" s="40"/>
      <c r="D261" s="41" t="s">
        <v>27</v>
      </c>
      <c r="E261" s="42" t="s">
        <v>26</v>
      </c>
      <c r="F261" s="42" t="s">
        <v>22</v>
      </c>
      <c r="G261" s="42" t="s">
        <v>177</v>
      </c>
      <c r="H261" s="38">
        <v>111</v>
      </c>
      <c r="I261" s="31">
        <f>'прилож 11 на 2023 год (годовая)'!L176</f>
        <v>45335615.039999999</v>
      </c>
      <c r="J261" s="31">
        <f>'прилож 11 на 2023 год (годовая)'!M176</f>
        <v>44700634.359999999</v>
      </c>
      <c r="K261" s="43">
        <v>25118838.640000001</v>
      </c>
      <c r="L261" s="43">
        <v>24908796.98</v>
      </c>
      <c r="M261" s="43">
        <f>56295489.72+132200</f>
        <v>56427689.719999999</v>
      </c>
      <c r="N261" s="43">
        <f>56295003.44+132189.82</f>
        <v>56427193.259999998</v>
      </c>
      <c r="O261" s="43">
        <f>44090480+200000</f>
        <v>44290480</v>
      </c>
      <c r="P261" s="43">
        <f>O261</f>
        <v>44290480</v>
      </c>
      <c r="Q261" s="38"/>
      <c r="U261" s="45"/>
    </row>
    <row r="262" spans="1:21" ht="30.75" customHeight="1" x14ac:dyDescent="0.25">
      <c r="A262" s="80">
        <v>159</v>
      </c>
      <c r="B262" s="73"/>
      <c r="C262" s="40"/>
      <c r="D262" s="41" t="s">
        <v>27</v>
      </c>
      <c r="E262" s="42" t="s">
        <v>26</v>
      </c>
      <c r="F262" s="42" t="s">
        <v>22</v>
      </c>
      <c r="G262" s="42" t="s">
        <v>177</v>
      </c>
      <c r="H262" s="38">
        <v>112</v>
      </c>
      <c r="I262" s="31">
        <f>'прилож 11 на 2023 год (годовая)'!L177</f>
        <v>222000</v>
      </c>
      <c r="J262" s="31">
        <f>'прилож 11 на 2023 год (годовая)'!M177</f>
        <v>194208.2</v>
      </c>
      <c r="K262" s="43">
        <f>35000+5000</f>
        <v>40000</v>
      </c>
      <c r="L262" s="43">
        <f>29700+1700</f>
        <v>31400</v>
      </c>
      <c r="M262" s="43">
        <v>93500</v>
      </c>
      <c r="N262" s="43">
        <f>72900+17300</f>
        <v>90200</v>
      </c>
      <c r="O262" s="43">
        <f>112500+54000</f>
        <v>166500</v>
      </c>
      <c r="P262" s="43">
        <f>112500+54000</f>
        <v>166500</v>
      </c>
      <c r="Q262" s="38"/>
    </row>
    <row r="263" spans="1:21" ht="34.5" customHeight="1" x14ac:dyDescent="0.25">
      <c r="A263" s="80">
        <v>160</v>
      </c>
      <c r="B263" s="73"/>
      <c r="C263" s="40"/>
      <c r="D263" s="41" t="s">
        <v>27</v>
      </c>
      <c r="E263" s="42" t="s">
        <v>26</v>
      </c>
      <c r="F263" s="42" t="s">
        <v>22</v>
      </c>
      <c r="G263" s="42" t="s">
        <v>177</v>
      </c>
      <c r="H263" s="38">
        <v>119</v>
      </c>
      <c r="I263" s="31">
        <f>'прилож 11 на 2023 год (годовая)'!L178</f>
        <v>13570241.220000001</v>
      </c>
      <c r="J263" s="31">
        <f>'прилож 11 на 2023 год (годовая)'!M178</f>
        <v>13459971.119999999</v>
      </c>
      <c r="K263" s="43">
        <f>6765423.21</f>
        <v>6765423.21</v>
      </c>
      <c r="L263" s="43">
        <v>6749469.6200000001</v>
      </c>
      <c r="M263" s="43">
        <v>17037432.190000001</v>
      </c>
      <c r="N263" s="43">
        <v>16997579.800000001</v>
      </c>
      <c r="O263" s="43">
        <v>13375720</v>
      </c>
      <c r="P263" s="43">
        <v>13375720</v>
      </c>
      <c r="Q263" s="38"/>
    </row>
    <row r="264" spans="1:21" ht="34.5" customHeight="1" x14ac:dyDescent="0.25">
      <c r="A264" s="80">
        <v>161</v>
      </c>
      <c r="B264" s="73"/>
      <c r="C264" s="40"/>
      <c r="D264" s="41" t="s">
        <v>27</v>
      </c>
      <c r="E264" s="42" t="s">
        <v>26</v>
      </c>
      <c r="F264" s="42" t="s">
        <v>22</v>
      </c>
      <c r="G264" s="42" t="s">
        <v>177</v>
      </c>
      <c r="H264" s="38">
        <v>244</v>
      </c>
      <c r="I264" s="31">
        <f>'прилож 11 на 2023 год (годовая)'!L179</f>
        <v>8749280</v>
      </c>
      <c r="J264" s="31">
        <f>'прилож 11 на 2023 год (годовая)'!M179</f>
        <v>8660539.7200000007</v>
      </c>
      <c r="K264" s="43">
        <f>4762474.88</f>
        <v>4762474.88</v>
      </c>
      <c r="L264" s="43">
        <f>4629443.34</f>
        <v>4629443.34</v>
      </c>
      <c r="M264" s="43">
        <v>9592824.3800000008</v>
      </c>
      <c r="N264" s="43">
        <f>107365.95+56000+10340.22+2303835.78+1373873.89+78040.86+741701+3682891.11+13667.09+21930+1133074.91</f>
        <v>9522720.8099999987</v>
      </c>
      <c r="O264" s="43">
        <f>115333+0+1575660+1067761.7+208000+0+4773720+690000</f>
        <v>8430474.6999999993</v>
      </c>
      <c r="P264" s="43">
        <f>O264</f>
        <v>8430474.6999999993</v>
      </c>
      <c r="Q264" s="38"/>
    </row>
    <row r="265" spans="1:21" ht="34.5" customHeight="1" x14ac:dyDescent="0.25">
      <c r="A265" s="80">
        <v>162</v>
      </c>
      <c r="B265" s="73"/>
      <c r="C265" s="40"/>
      <c r="D265" s="41" t="s">
        <v>27</v>
      </c>
      <c r="E265" s="42" t="s">
        <v>26</v>
      </c>
      <c r="F265" s="42" t="s">
        <v>22</v>
      </c>
      <c r="G265" s="42" t="s">
        <v>177</v>
      </c>
      <c r="H265" s="38">
        <v>247</v>
      </c>
      <c r="I265" s="31">
        <v>0</v>
      </c>
      <c r="J265" s="31">
        <v>0</v>
      </c>
      <c r="K265" s="43">
        <v>101356.34</v>
      </c>
      <c r="L265" s="43">
        <v>96718.83</v>
      </c>
      <c r="M265" s="43">
        <v>464100</v>
      </c>
      <c r="N265" s="43">
        <v>235222.51</v>
      </c>
      <c r="O265" s="43">
        <v>0</v>
      </c>
      <c r="P265" s="43">
        <v>0</v>
      </c>
      <c r="Q265" s="38"/>
    </row>
    <row r="266" spans="1:21" ht="34.5" hidden="1" customHeight="1" x14ac:dyDescent="0.25">
      <c r="A266" s="80">
        <v>123</v>
      </c>
      <c r="B266" s="73"/>
      <c r="C266" s="40"/>
      <c r="D266" s="41" t="s">
        <v>27</v>
      </c>
      <c r="E266" s="42" t="s">
        <v>26</v>
      </c>
      <c r="F266" s="42" t="s">
        <v>22</v>
      </c>
      <c r="G266" s="42" t="s">
        <v>177</v>
      </c>
      <c r="H266" s="38">
        <v>321</v>
      </c>
      <c r="I266" s="31">
        <f>'прилож 11 на 2023 год (годовая)'!L180</f>
        <v>0</v>
      </c>
      <c r="J266" s="31">
        <f>'прилож 11 на 2023 год (годовая)'!M180</f>
        <v>0</v>
      </c>
      <c r="K266" s="43">
        <v>0</v>
      </c>
      <c r="L266" s="43">
        <v>0</v>
      </c>
      <c r="M266" s="43">
        <v>0</v>
      </c>
      <c r="N266" s="43">
        <v>0</v>
      </c>
      <c r="O266" s="43">
        <v>0</v>
      </c>
      <c r="P266" s="43">
        <v>0</v>
      </c>
      <c r="Q266" s="38"/>
    </row>
    <row r="267" spans="1:21" ht="33" customHeight="1" x14ac:dyDescent="0.25">
      <c r="A267" s="80">
        <v>163</v>
      </c>
      <c r="B267" s="73"/>
      <c r="C267" s="40"/>
      <c r="D267" s="41" t="s">
        <v>27</v>
      </c>
      <c r="E267" s="42" t="s">
        <v>26</v>
      </c>
      <c r="F267" s="42" t="s">
        <v>22</v>
      </c>
      <c r="G267" s="42" t="s">
        <v>177</v>
      </c>
      <c r="H267" s="38">
        <v>852</v>
      </c>
      <c r="I267" s="31">
        <f>'прилож 11 на 2023 год (годовая)'!L181</f>
        <v>29402.400000000001</v>
      </c>
      <c r="J267" s="31">
        <f>'прилож 11 на 2023 год (годовая)'!M181</f>
        <v>9450</v>
      </c>
      <c r="K267" s="43">
        <v>30000</v>
      </c>
      <c r="L267" s="43">
        <v>24700</v>
      </c>
      <c r="M267" s="43">
        <v>28500</v>
      </c>
      <c r="N267" s="43">
        <v>28500</v>
      </c>
      <c r="O267" s="43">
        <v>30000</v>
      </c>
      <c r="P267" s="43">
        <v>30000</v>
      </c>
      <c r="Q267" s="38"/>
    </row>
    <row r="268" spans="1:21" ht="31.5" x14ac:dyDescent="0.25">
      <c r="A268" s="80">
        <v>164</v>
      </c>
      <c r="B268" s="73"/>
      <c r="C268" s="40"/>
      <c r="D268" s="41" t="s">
        <v>27</v>
      </c>
      <c r="E268" s="42" t="s">
        <v>26</v>
      </c>
      <c r="F268" s="42" t="s">
        <v>22</v>
      </c>
      <c r="G268" s="42" t="s">
        <v>177</v>
      </c>
      <c r="H268" s="38">
        <v>853</v>
      </c>
      <c r="I268" s="31">
        <f>'прилож 11 на 2023 год (годовая)'!L182</f>
        <v>1997.6</v>
      </c>
      <c r="J268" s="31">
        <f>'прилож 11 на 2023 год (годовая)'!M182</f>
        <v>1897.6</v>
      </c>
      <c r="K268" s="43">
        <v>0</v>
      </c>
      <c r="L268" s="43">
        <v>0</v>
      </c>
      <c r="M268" s="43">
        <v>100</v>
      </c>
      <c r="N268" s="43">
        <v>0</v>
      </c>
      <c r="O268" s="43">
        <f>100+5000</f>
        <v>5100</v>
      </c>
      <c r="P268" s="43">
        <f>O268</f>
        <v>5100</v>
      </c>
      <c r="Q268" s="38"/>
      <c r="U268" s="45"/>
    </row>
    <row r="269" spans="1:21" ht="66" customHeight="1" x14ac:dyDescent="0.25">
      <c r="A269" s="80">
        <v>165</v>
      </c>
      <c r="B269" s="72" t="s">
        <v>49</v>
      </c>
      <c r="C269" s="34" t="s">
        <v>296</v>
      </c>
      <c r="D269" s="35" t="s">
        <v>510</v>
      </c>
      <c r="E269" s="36"/>
      <c r="F269" s="36"/>
      <c r="G269" s="36"/>
      <c r="H269" s="37"/>
      <c r="I269" s="31">
        <f>'прилож 11 на 2023 год (годовая)'!L186</f>
        <v>0</v>
      </c>
      <c r="J269" s="31">
        <f>'прилож 11 на 2023 год (годовая)'!M186</f>
        <v>0</v>
      </c>
      <c r="K269" s="31">
        <f t="shared" ref="K269:P270" si="95">K270</f>
        <v>0</v>
      </c>
      <c r="L269" s="31">
        <f t="shared" si="95"/>
        <v>0</v>
      </c>
      <c r="M269" s="31">
        <f t="shared" si="95"/>
        <v>4200000</v>
      </c>
      <c r="N269" s="31">
        <f t="shared" si="95"/>
        <v>4200000</v>
      </c>
      <c r="O269" s="31">
        <v>0</v>
      </c>
      <c r="P269" s="31">
        <f t="shared" si="95"/>
        <v>0</v>
      </c>
      <c r="Q269" s="37"/>
      <c r="U269" s="45"/>
    </row>
    <row r="270" spans="1:21" ht="31.5" x14ac:dyDescent="0.25">
      <c r="A270" s="80">
        <v>166</v>
      </c>
      <c r="B270" s="73"/>
      <c r="C270" s="40"/>
      <c r="D270" s="41" t="s">
        <v>27</v>
      </c>
      <c r="E270" s="42" t="s">
        <v>26</v>
      </c>
      <c r="F270" s="42"/>
      <c r="G270" s="42"/>
      <c r="H270" s="38"/>
      <c r="I270" s="31">
        <f>'прилож 11 на 2023 год (годовая)'!L187</f>
        <v>0</v>
      </c>
      <c r="J270" s="31">
        <f>'прилож 11 на 2023 год (годовая)'!M187</f>
        <v>0</v>
      </c>
      <c r="K270" s="43">
        <f t="shared" si="95"/>
        <v>0</v>
      </c>
      <c r="L270" s="43">
        <f t="shared" si="95"/>
        <v>0</v>
      </c>
      <c r="M270" s="43">
        <f t="shared" si="95"/>
        <v>4200000</v>
      </c>
      <c r="N270" s="43">
        <f t="shared" si="95"/>
        <v>4200000</v>
      </c>
      <c r="O270" s="43">
        <v>0</v>
      </c>
      <c r="P270" s="43">
        <f t="shared" si="95"/>
        <v>0</v>
      </c>
      <c r="Q270" s="38"/>
      <c r="U270" s="45"/>
    </row>
    <row r="271" spans="1:21" ht="31.5" x14ac:dyDescent="0.25">
      <c r="A271" s="80">
        <v>167</v>
      </c>
      <c r="B271" s="73"/>
      <c r="C271" s="40"/>
      <c r="D271" s="41" t="s">
        <v>27</v>
      </c>
      <c r="E271" s="42" t="s">
        <v>26</v>
      </c>
      <c r="F271" s="42" t="s">
        <v>22</v>
      </c>
      <c r="G271" s="42" t="s">
        <v>297</v>
      </c>
      <c r="H271" s="38">
        <v>244</v>
      </c>
      <c r="I271" s="31">
        <f>'прилож 11 на 2023 год (годовая)'!L188</f>
        <v>0</v>
      </c>
      <c r="J271" s="31">
        <f>'прилож 11 на 2023 год (годовая)'!M188</f>
        <v>0</v>
      </c>
      <c r="K271" s="43">
        <v>0</v>
      </c>
      <c r="L271" s="43">
        <v>0</v>
      </c>
      <c r="M271" s="43">
        <v>4200000</v>
      </c>
      <c r="N271" s="43">
        <v>4200000</v>
      </c>
      <c r="O271" s="43">
        <v>0</v>
      </c>
      <c r="P271" s="43">
        <v>0</v>
      </c>
      <c r="Q271" s="38"/>
      <c r="U271" s="45"/>
    </row>
    <row r="272" spans="1:21" s="5" customFormat="1" ht="126" x14ac:dyDescent="0.25">
      <c r="A272" s="80">
        <v>168</v>
      </c>
      <c r="B272" s="72" t="s">
        <v>493</v>
      </c>
      <c r="C272" s="100" t="s">
        <v>486</v>
      </c>
      <c r="D272" s="35" t="s">
        <v>510</v>
      </c>
      <c r="E272" s="36"/>
      <c r="F272" s="36"/>
      <c r="G272" s="36"/>
      <c r="H272" s="37"/>
      <c r="I272" s="31">
        <f>'прилож 11 на 2023 год (годовая)'!L189</f>
        <v>0</v>
      </c>
      <c r="J272" s="31">
        <f>'прилож 11 на 2023 год (годовая)'!M189</f>
        <v>0</v>
      </c>
      <c r="K272" s="31">
        <f t="shared" ref="K272:P272" si="96">K273</f>
        <v>0</v>
      </c>
      <c r="L272" s="31">
        <f t="shared" si="96"/>
        <v>0</v>
      </c>
      <c r="M272" s="31">
        <f t="shared" si="96"/>
        <v>19722.240000000002</v>
      </c>
      <c r="N272" s="31">
        <f t="shared" si="96"/>
        <v>19722.240000000002</v>
      </c>
      <c r="O272" s="31">
        <f t="shared" si="96"/>
        <v>0</v>
      </c>
      <c r="P272" s="31">
        <f t="shared" si="96"/>
        <v>0</v>
      </c>
      <c r="Q272" s="37"/>
      <c r="R272" s="1"/>
      <c r="S272" s="1"/>
      <c r="T272" s="1"/>
      <c r="U272" s="7"/>
    </row>
    <row r="273" spans="1:21" s="5" customFormat="1" ht="31.5" x14ac:dyDescent="0.25">
      <c r="A273" s="80">
        <v>169</v>
      </c>
      <c r="B273" s="73"/>
      <c r="C273" s="40"/>
      <c r="D273" s="41" t="s">
        <v>27</v>
      </c>
      <c r="E273" s="42" t="s">
        <v>26</v>
      </c>
      <c r="F273" s="42"/>
      <c r="G273" s="42"/>
      <c r="H273" s="38"/>
      <c r="I273" s="31">
        <f>'прилож 11 на 2023 год (годовая)'!L190</f>
        <v>0</v>
      </c>
      <c r="J273" s="31">
        <f>'прилож 11 на 2023 год (годовая)'!M190</f>
        <v>0</v>
      </c>
      <c r="K273" s="43">
        <f t="shared" ref="K273:P273" si="97">K274+K275</f>
        <v>0</v>
      </c>
      <c r="L273" s="43">
        <f t="shared" si="97"/>
        <v>0</v>
      </c>
      <c r="M273" s="43">
        <f t="shared" si="97"/>
        <v>19722.240000000002</v>
      </c>
      <c r="N273" s="43">
        <f t="shared" si="97"/>
        <v>19722.240000000002</v>
      </c>
      <c r="O273" s="43">
        <f t="shared" si="97"/>
        <v>0</v>
      </c>
      <c r="P273" s="43">
        <f t="shared" si="97"/>
        <v>0</v>
      </c>
      <c r="Q273" s="38"/>
      <c r="R273" s="1"/>
      <c r="S273" s="1"/>
      <c r="T273" s="1"/>
      <c r="U273" s="7"/>
    </row>
    <row r="274" spans="1:21" s="5" customFormat="1" ht="31.5" x14ac:dyDescent="0.25">
      <c r="A274" s="80">
        <v>170</v>
      </c>
      <c r="B274" s="73"/>
      <c r="C274" s="40"/>
      <c r="D274" s="41" t="s">
        <v>27</v>
      </c>
      <c r="E274" s="42" t="s">
        <v>26</v>
      </c>
      <c r="F274" s="42" t="s">
        <v>22</v>
      </c>
      <c r="G274" s="42" t="s">
        <v>487</v>
      </c>
      <c r="H274" s="38">
        <v>244</v>
      </c>
      <c r="I274" s="31">
        <f>'прилож 11 на 2023 год (годовая)'!L191</f>
        <v>0</v>
      </c>
      <c r="J274" s="31">
        <f>'прилож 11 на 2023 год (годовая)'!M191</f>
        <v>0</v>
      </c>
      <c r="K274" s="43">
        <v>0</v>
      </c>
      <c r="L274" s="43">
        <v>0</v>
      </c>
      <c r="M274" s="43">
        <v>19722.240000000002</v>
      </c>
      <c r="N274" s="43">
        <v>19722.240000000002</v>
      </c>
      <c r="O274" s="43">
        <v>0</v>
      </c>
      <c r="P274" s="43">
        <v>0</v>
      </c>
      <c r="Q274" s="38"/>
      <c r="R274" s="1"/>
      <c r="S274" s="1"/>
      <c r="T274" s="1"/>
      <c r="U274" s="7"/>
    </row>
    <row r="275" spans="1:21" s="5" customFormat="1" ht="31.5" hidden="1" x14ac:dyDescent="0.25">
      <c r="A275" s="80"/>
      <c r="B275" s="40"/>
      <c r="C275" s="40"/>
      <c r="D275" s="41" t="s">
        <v>27</v>
      </c>
      <c r="E275" s="42" t="s">
        <v>26</v>
      </c>
      <c r="F275" s="42" t="s">
        <v>22</v>
      </c>
      <c r="G275" s="42" t="s">
        <v>295</v>
      </c>
      <c r="H275" s="38">
        <v>119</v>
      </c>
      <c r="I275" s="31">
        <f>'прилож 11 на 2023 год (годовая)'!L192</f>
        <v>0</v>
      </c>
      <c r="J275" s="31">
        <f>'прилож 11 на 2023 год (годовая)'!M192</f>
        <v>0</v>
      </c>
      <c r="K275" s="43">
        <v>0</v>
      </c>
      <c r="L275" s="43">
        <v>0</v>
      </c>
      <c r="M275" s="43">
        <v>0</v>
      </c>
      <c r="N275" s="43">
        <v>0</v>
      </c>
      <c r="O275" s="43">
        <v>0</v>
      </c>
      <c r="P275" s="43">
        <v>0</v>
      </c>
      <c r="Q275" s="38"/>
      <c r="R275" s="1"/>
      <c r="S275" s="1"/>
      <c r="T275" s="1"/>
      <c r="U275" s="7"/>
    </row>
    <row r="276" spans="1:21" s="5" customFormat="1" ht="69" customHeight="1" x14ac:dyDescent="0.25">
      <c r="A276" s="80">
        <v>171</v>
      </c>
      <c r="B276" s="33" t="s">
        <v>424</v>
      </c>
      <c r="C276" s="34" t="s">
        <v>447</v>
      </c>
      <c r="D276" s="35" t="s">
        <v>510</v>
      </c>
      <c r="E276" s="36"/>
      <c r="F276" s="36"/>
      <c r="G276" s="36"/>
      <c r="H276" s="37"/>
      <c r="I276" s="31">
        <v>70253.039999999994</v>
      </c>
      <c r="J276" s="31">
        <v>70253.039999999994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1">
        <v>0</v>
      </c>
      <c r="Q276" s="37"/>
      <c r="R276" s="1"/>
      <c r="S276" s="1"/>
      <c r="T276" s="1"/>
      <c r="U276" s="7"/>
    </row>
    <row r="277" spans="1:21" s="5" customFormat="1" ht="31.5" x14ac:dyDescent="0.25">
      <c r="A277" s="80">
        <v>172</v>
      </c>
      <c r="B277" s="40"/>
      <c r="C277" s="40"/>
      <c r="D277" s="41" t="s">
        <v>27</v>
      </c>
      <c r="E277" s="42" t="s">
        <v>26</v>
      </c>
      <c r="F277" s="42"/>
      <c r="G277" s="42"/>
      <c r="H277" s="38"/>
      <c r="I277" s="31">
        <v>70253.039999999994</v>
      </c>
      <c r="J277" s="31">
        <v>70253.039999999994</v>
      </c>
      <c r="K277" s="43">
        <v>0</v>
      </c>
      <c r="L277" s="43">
        <v>0</v>
      </c>
      <c r="M277" s="43">
        <v>0</v>
      </c>
      <c r="N277" s="43">
        <v>0</v>
      </c>
      <c r="O277" s="43">
        <v>0</v>
      </c>
      <c r="P277" s="43">
        <v>0</v>
      </c>
      <c r="Q277" s="38"/>
      <c r="R277" s="1"/>
      <c r="S277" s="1"/>
      <c r="T277" s="1"/>
      <c r="U277" s="7"/>
    </row>
    <row r="278" spans="1:21" s="5" customFormat="1" ht="31.5" x14ac:dyDescent="0.25">
      <c r="A278" s="80">
        <v>173</v>
      </c>
      <c r="B278" s="40"/>
      <c r="C278" s="40"/>
      <c r="D278" s="41" t="s">
        <v>27</v>
      </c>
      <c r="E278" s="42" t="s">
        <v>26</v>
      </c>
      <c r="F278" s="42" t="s">
        <v>22</v>
      </c>
      <c r="G278" s="42" t="s">
        <v>448</v>
      </c>
      <c r="H278" s="38">
        <v>244</v>
      </c>
      <c r="I278" s="31">
        <v>70253.039999999994</v>
      </c>
      <c r="J278" s="31">
        <v>70253.039999999994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38"/>
      <c r="R278" s="1"/>
      <c r="S278" s="1"/>
      <c r="T278" s="1"/>
      <c r="U278" s="7"/>
    </row>
    <row r="279" spans="1:21" s="5" customFormat="1" ht="50.25" hidden="1" customHeight="1" x14ac:dyDescent="0.25">
      <c r="B279" s="8" t="s">
        <v>446</v>
      </c>
      <c r="C279" s="29" t="s">
        <v>300</v>
      </c>
      <c r="D279" s="26"/>
      <c r="E279" s="27"/>
      <c r="F279" s="27"/>
      <c r="G279" s="27"/>
      <c r="H279" s="28"/>
      <c r="I279" s="20">
        <f>'прилож 11 на 2023 год (годовая)'!L199</f>
        <v>0</v>
      </c>
      <c r="J279" s="31">
        <f>'прилож 11 на 2023 год (годовая)'!M199</f>
        <v>0</v>
      </c>
      <c r="K279" s="20">
        <f t="shared" ref="K279:P279" si="98">K280</f>
        <v>0</v>
      </c>
      <c r="L279" s="20">
        <f t="shared" si="98"/>
        <v>0</v>
      </c>
      <c r="M279" s="31">
        <f t="shared" si="98"/>
        <v>0</v>
      </c>
      <c r="N279" s="31">
        <f t="shared" si="98"/>
        <v>0</v>
      </c>
      <c r="O279" s="31">
        <f t="shared" si="98"/>
        <v>0</v>
      </c>
      <c r="P279" s="31">
        <f t="shared" si="98"/>
        <v>0</v>
      </c>
      <c r="Q279" s="28"/>
      <c r="R279" s="1"/>
      <c r="S279" s="1"/>
      <c r="T279" s="1"/>
      <c r="U279" s="7"/>
    </row>
    <row r="280" spans="1:21" s="5" customFormat="1" ht="31.5" hidden="1" x14ac:dyDescent="0.25">
      <c r="B280" s="3"/>
      <c r="C280" s="3"/>
      <c r="D280" s="23" t="s">
        <v>27</v>
      </c>
      <c r="E280" s="4" t="s">
        <v>26</v>
      </c>
      <c r="F280" s="4"/>
      <c r="G280" s="4"/>
      <c r="H280" s="22"/>
      <c r="I280" s="20">
        <f>'прилож 11 на 2023 год (годовая)'!L200</f>
        <v>0</v>
      </c>
      <c r="J280" s="31">
        <f>'прилож 11 на 2023 год (годовая)'!M200</f>
        <v>0</v>
      </c>
      <c r="K280" s="13">
        <f>K281+K282</f>
        <v>0</v>
      </c>
      <c r="L280" s="13">
        <f t="shared" ref="L280:P280" si="99">L281+L282</f>
        <v>0</v>
      </c>
      <c r="M280" s="43">
        <f t="shared" si="99"/>
        <v>0</v>
      </c>
      <c r="N280" s="43">
        <f t="shared" si="99"/>
        <v>0</v>
      </c>
      <c r="O280" s="43">
        <f t="shared" si="99"/>
        <v>0</v>
      </c>
      <c r="P280" s="43">
        <f t="shared" si="99"/>
        <v>0</v>
      </c>
      <c r="Q280" s="22"/>
      <c r="R280" s="1"/>
      <c r="S280" s="1"/>
      <c r="T280" s="1"/>
      <c r="U280" s="7"/>
    </row>
    <row r="281" spans="1:21" s="5" customFormat="1" ht="31.5" hidden="1" x14ac:dyDescent="0.25">
      <c r="B281" s="3"/>
      <c r="C281" s="3"/>
      <c r="D281" s="23" t="s">
        <v>27</v>
      </c>
      <c r="E281" s="4" t="s">
        <v>26</v>
      </c>
      <c r="F281" s="4" t="s">
        <v>22</v>
      </c>
      <c r="G281" s="4" t="s">
        <v>301</v>
      </c>
      <c r="H281" s="22">
        <v>111</v>
      </c>
      <c r="I281" s="20">
        <f>'прилож 11 на 2023 год (годовая)'!L201</f>
        <v>0</v>
      </c>
      <c r="J281" s="31">
        <f>'прилож 11 на 2023 год (годовая)'!M201</f>
        <v>0</v>
      </c>
      <c r="K281" s="13">
        <v>0</v>
      </c>
      <c r="L281" s="13">
        <v>0</v>
      </c>
      <c r="M281" s="43">
        <v>0</v>
      </c>
      <c r="N281" s="43">
        <v>0</v>
      </c>
      <c r="O281" s="43">
        <v>0</v>
      </c>
      <c r="P281" s="43">
        <v>0</v>
      </c>
      <c r="Q281" s="22"/>
      <c r="R281" s="1"/>
      <c r="S281" s="1"/>
      <c r="T281" s="1"/>
      <c r="U281" s="7"/>
    </row>
    <row r="282" spans="1:21" s="5" customFormat="1" ht="31.5" hidden="1" x14ac:dyDescent="0.25">
      <c r="B282" s="3"/>
      <c r="C282" s="3"/>
      <c r="D282" s="23" t="s">
        <v>27</v>
      </c>
      <c r="E282" s="4" t="s">
        <v>26</v>
      </c>
      <c r="F282" s="4" t="s">
        <v>22</v>
      </c>
      <c r="G282" s="4" t="s">
        <v>301</v>
      </c>
      <c r="H282" s="22">
        <v>119</v>
      </c>
      <c r="I282" s="20">
        <f>'прилож 11 на 2023 год (годовая)'!L202</f>
        <v>0</v>
      </c>
      <c r="J282" s="31">
        <f>'прилож 11 на 2023 год (годовая)'!M202</f>
        <v>0</v>
      </c>
      <c r="K282" s="13">
        <v>0</v>
      </c>
      <c r="L282" s="13">
        <v>0</v>
      </c>
      <c r="M282" s="43">
        <v>0</v>
      </c>
      <c r="N282" s="43">
        <v>0</v>
      </c>
      <c r="O282" s="43">
        <v>0</v>
      </c>
      <c r="P282" s="43">
        <v>0</v>
      </c>
      <c r="Q282" s="22"/>
      <c r="R282" s="1"/>
      <c r="S282" s="1"/>
      <c r="T282" s="1"/>
      <c r="U282" s="7"/>
    </row>
    <row r="283" spans="1:21" s="5" customFormat="1" x14ac:dyDescent="0.25">
      <c r="B283" s="69" t="s">
        <v>500</v>
      </c>
      <c r="C283" s="69"/>
      <c r="D283" s="70"/>
      <c r="E283" s="71"/>
      <c r="F283" s="71"/>
      <c r="G283" s="71"/>
      <c r="H283" s="71"/>
      <c r="I283" s="71"/>
      <c r="J283"/>
      <c r="K283" s="71"/>
      <c r="L283" s="70" t="s">
        <v>501</v>
      </c>
      <c r="M283" s="64"/>
      <c r="N283" s="64"/>
      <c r="O283" s="64"/>
      <c r="P283" s="64"/>
      <c r="Q283" s="15"/>
    </row>
    <row r="284" spans="1:21" s="5" customFormat="1" x14ac:dyDescent="0.25">
      <c r="B284" s="69"/>
      <c r="C284" s="69"/>
      <c r="D284" s="70"/>
      <c r="E284" s="71"/>
      <c r="F284" s="71"/>
      <c r="G284" s="71"/>
      <c r="H284" s="71"/>
      <c r="I284" s="71"/>
      <c r="J284"/>
      <c r="K284" s="71"/>
      <c r="L284" s="70"/>
      <c r="M284" s="64"/>
      <c r="N284" s="64"/>
      <c r="O284" s="64"/>
      <c r="P284" s="64"/>
      <c r="Q284" s="15"/>
    </row>
    <row r="285" spans="1:21" x14ac:dyDescent="0.25">
      <c r="B285" s="69" t="s">
        <v>502</v>
      </c>
      <c r="C285" s="69"/>
      <c r="D285" s="70"/>
      <c r="E285" s="71"/>
      <c r="F285" s="71"/>
      <c r="G285" s="71"/>
      <c r="H285" s="71"/>
      <c r="I285" s="71"/>
      <c r="K285" s="71"/>
      <c r="L285" s="70" t="s">
        <v>503</v>
      </c>
    </row>
    <row r="286" spans="1:21" x14ac:dyDescent="0.25">
      <c r="B286" s="69"/>
      <c r="C286" s="69"/>
      <c r="D286" s="70"/>
      <c r="E286" s="71"/>
      <c r="F286" s="71"/>
      <c r="G286" s="71"/>
      <c r="H286" s="71"/>
      <c r="I286" s="71"/>
      <c r="K286" s="71"/>
      <c r="L286" s="70"/>
    </row>
    <row r="287" spans="1:21" x14ac:dyDescent="0.25">
      <c r="B287" s="69" t="s">
        <v>508</v>
      </c>
      <c r="C287" s="69"/>
      <c r="D287" s="70"/>
      <c r="E287" s="71"/>
      <c r="F287" s="71"/>
      <c r="G287" s="71"/>
      <c r="H287" s="71"/>
      <c r="I287" s="71"/>
      <c r="K287" s="71"/>
      <c r="L287" s="70" t="s">
        <v>509</v>
      </c>
    </row>
    <row r="288" spans="1:21" x14ac:dyDescent="0.25">
      <c r="B288" s="69"/>
      <c r="C288" s="69"/>
      <c r="D288" s="70"/>
      <c r="E288" s="71"/>
      <c r="F288" s="71"/>
      <c r="G288" s="71"/>
      <c r="H288" s="71"/>
      <c r="I288" s="71"/>
      <c r="K288" s="71"/>
      <c r="L288" s="70"/>
    </row>
    <row r="289" spans="2:12" x14ac:dyDescent="0.25">
      <c r="B289" s="69" t="s">
        <v>24</v>
      </c>
      <c r="C289" s="69"/>
      <c r="D289" s="70"/>
      <c r="E289" s="71"/>
      <c r="F289" s="71"/>
      <c r="G289" s="71"/>
      <c r="H289" s="71"/>
      <c r="I289" s="71"/>
      <c r="K289" s="71"/>
      <c r="L289" s="70" t="s">
        <v>459</v>
      </c>
    </row>
    <row r="290" spans="2:12" ht="15.75" x14ac:dyDescent="0.25">
      <c r="B290" s="66"/>
      <c r="C290" s="66"/>
      <c r="D290" s="67"/>
      <c r="E290" s="68"/>
      <c r="F290" s="68"/>
      <c r="G290" s="68"/>
      <c r="H290" s="68"/>
      <c r="I290" s="68"/>
      <c r="J290" s="112"/>
    </row>
    <row r="291" spans="2:12" hidden="1" x14ac:dyDescent="0.25">
      <c r="B291" s="1" t="s">
        <v>24</v>
      </c>
      <c r="J291" s="49" t="s">
        <v>504</v>
      </c>
    </row>
    <row r="292" spans="2:12" hidden="1" x14ac:dyDescent="0.25"/>
    <row r="293" spans="2:12" hidden="1" x14ac:dyDescent="0.25">
      <c r="B293" s="1" t="s">
        <v>505</v>
      </c>
      <c r="J293" s="49" t="s">
        <v>506</v>
      </c>
    </row>
    <row r="294" spans="2:12" hidden="1" x14ac:dyDescent="0.25"/>
  </sheetData>
  <autoFilter ref="A10:V10" xr:uid="{A322279D-76A3-4A32-A486-38808E0182C0}"/>
  <mergeCells count="18">
    <mergeCell ref="P6:P8"/>
    <mergeCell ref="Q6:Q9"/>
    <mergeCell ref="A6:A9"/>
    <mergeCell ref="K7:N7"/>
    <mergeCell ref="K8:L8"/>
    <mergeCell ref="M8:N8"/>
    <mergeCell ref="N2:P2"/>
    <mergeCell ref="B4:R4"/>
    <mergeCell ref="B6:B9"/>
    <mergeCell ref="C6:C9"/>
    <mergeCell ref="D6:D9"/>
    <mergeCell ref="E6:E9"/>
    <mergeCell ref="F6:F9"/>
    <mergeCell ref="G6:G9"/>
    <mergeCell ref="H6:H9"/>
    <mergeCell ref="I6:J8"/>
    <mergeCell ref="K6:N6"/>
    <mergeCell ref="O6:O8"/>
  </mergeCells>
  <phoneticPr fontId="7" type="noConversion"/>
  <pageMargins left="0.78740157480314965" right="0.19685039370078741" top="0.39370078740157483" bottom="0.19685039370078741" header="0.31496062992125984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11 на 2022 год</vt:lpstr>
      <vt:lpstr>прилож 11 на 2023 год (годовая)</vt:lpstr>
      <vt:lpstr>прилож 11 на 2024 год </vt:lpstr>
      <vt:lpstr>прилож 11 на 2024 год 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2025-03-24T08:18:50Z</dcterms:modified>
</cp:coreProperties>
</file>